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tabRatio="844" firstSheet="1" activeTab="1"/>
  </bookViews>
  <sheets>
    <sheet name="Návod" sheetId="1" state="hidden" r:id="rId1"/>
    <sheet name="Rodinne tymy" sheetId="2" r:id="rId2"/>
    <sheet name="Jednotlivci-rodiče" sheetId="3" r:id="rId3"/>
    <sheet name="Jednotlivci-děti" sheetId="4" r:id="rId4"/>
    <sheet name="Startovky-deti " sheetId="5" state="hidden" r:id="rId5"/>
    <sheet name="Startovky-rodice" sheetId="6" state="hidden" r:id="rId6"/>
    <sheet name="Určení relativního pořadí" sheetId="7" state="hidden" r:id="rId7"/>
  </sheets>
  <definedNames>
    <definedName name="_xlnm.Print_Area" localSheetId="0">'Návod'!$A$1:$J$79</definedName>
    <definedName name="_xlnm.Print_Area" localSheetId="4">'Startovky-deti '!$A$1:$M$77</definedName>
  </definedNames>
  <calcPr fullCalcOnLoad="1"/>
</workbook>
</file>

<file path=xl/sharedStrings.xml><?xml version="1.0" encoding="utf-8"?>
<sst xmlns="http://schemas.openxmlformats.org/spreadsheetml/2006/main" count="3520" uniqueCount="387">
  <si>
    <t>dálka</t>
  </si>
  <si>
    <t>míček</t>
  </si>
  <si>
    <t>BODY</t>
  </si>
  <si>
    <t>1.</t>
  </si>
  <si>
    <t>2.</t>
  </si>
  <si>
    <t>3.</t>
  </si>
  <si>
    <t>11.</t>
  </si>
  <si>
    <t>12.</t>
  </si>
  <si>
    <t>13.</t>
  </si>
  <si>
    <t>14.</t>
  </si>
  <si>
    <t>15.</t>
  </si>
  <si>
    <t>60m</t>
  </si>
  <si>
    <t>medic</t>
  </si>
  <si>
    <t>shyby</t>
  </si>
  <si>
    <t>3skok</t>
  </si>
  <si>
    <t>kliky</t>
  </si>
  <si>
    <t>Místo:</t>
  </si>
  <si>
    <t>Datum:</t>
  </si>
  <si>
    <t>č.</t>
  </si>
  <si>
    <t>m</t>
  </si>
  <si>
    <t>N</t>
  </si>
  <si>
    <t>b.</t>
  </si>
  <si>
    <t>plav</t>
  </si>
  <si>
    <t>švih</t>
  </si>
  <si>
    <t xml:space="preserve"> b.</t>
  </si>
  <si>
    <t>dribl</t>
  </si>
  <si>
    <t>1 km</t>
  </si>
  <si>
    <t>4.</t>
  </si>
  <si>
    <t>5.</t>
  </si>
  <si>
    <t>6.</t>
  </si>
  <si>
    <t>7.</t>
  </si>
  <si>
    <t>8.</t>
  </si>
  <si>
    <t>9.</t>
  </si>
  <si>
    <t>10.</t>
  </si>
  <si>
    <t>16.</t>
  </si>
  <si>
    <t>L + S</t>
  </si>
  <si>
    <t>1. krok - Nástroje - Zámek - Odemknout list</t>
  </si>
  <si>
    <t xml:space="preserve">2. </t>
  </si>
  <si>
    <t xml:space="preserve">3. </t>
  </si>
  <si>
    <t xml:space="preserve">4. </t>
  </si>
  <si>
    <t xml:space="preserve">Budete-li potřebovat poradit s používáním tabulky, kontaktujte mě (603 314 132 nebo jkoukal@volny.cz)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</si>
  <si>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</si>
  <si>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</si>
  <si>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</si>
  <si>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</si>
  <si>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</si>
  <si>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</si>
  <si>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</si>
  <si>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</si>
  <si>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</si>
  <si>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</si>
  <si>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</si>
  <si>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</si>
  <si>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</si>
  <si>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</si>
  <si>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</si>
  <si>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</si>
  <si>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</si>
  <si>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</si>
  <si>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</si>
  <si>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</si>
  <si>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</si>
  <si>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</si>
  <si>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</si>
  <si>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</si>
  <si>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</si>
  <si>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</si>
  <si>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</si>
  <si>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</si>
  <si>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</si>
  <si>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</si>
  <si>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</si>
  <si>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</si>
  <si>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</si>
  <si>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</si>
  <si>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ŘAZENÍ DAT</t>
  </si>
  <si>
    <t xml:space="preserve">KONEČNÉ VERZE TABULEK (seřazené) LZE POVAŽOVAT ZA OFICIÁLNÍ VÝSLEDKY ZÁVODU. </t>
  </si>
  <si>
    <t>b</t>
  </si>
  <si>
    <t>s,SS</t>
  </si>
  <si>
    <t>m:ss</t>
  </si>
  <si>
    <t>okres</t>
  </si>
  <si>
    <t>Řazení družstev:</t>
  </si>
  <si>
    <t>Řazení jednotlivců:</t>
  </si>
  <si>
    <t>A</t>
  </si>
  <si>
    <t>nechtěně změníte něco v buňkách se vzorci a bodování, či řazení přestane být bez chyb.</t>
  </si>
  <si>
    <t>závodu. Takto dosáhnete jednodušší orientace při zapisování výkonů ze zápisů. Možná se vám osvědčí i jiný způsob.</t>
  </si>
  <si>
    <r>
      <t>Při zapisování výkonů pište mezi čísly čárky</t>
    </r>
    <r>
      <rPr>
        <sz val="10"/>
        <rFont val="Arial Narrow"/>
        <family val="2"/>
      </rPr>
      <t xml:space="preserve"> (ne tečky). Výkony z běhu na 1000 m pište vždy v minutách a celých sekundách</t>
    </r>
  </si>
  <si>
    <r>
      <t xml:space="preserve">Dopustíte-li se </t>
    </r>
    <r>
      <rPr>
        <b/>
        <sz val="10"/>
        <rFont val="Arial Narrow"/>
        <family val="2"/>
      </rPr>
      <t>chyby při zapisování dat</t>
    </r>
    <r>
      <rPr>
        <sz val="10"/>
        <rFont val="Arial Narrow"/>
        <family val="2"/>
      </rPr>
      <t xml:space="preserve">, </t>
    </r>
    <r>
      <rPr>
        <b/>
        <sz val="10"/>
        <rFont val="Arial Narrow"/>
        <family val="2"/>
      </rPr>
      <t>můžete</t>
    </r>
    <r>
      <rPr>
        <sz val="10"/>
        <rFont val="Arial Narrow"/>
        <family val="2"/>
      </rPr>
      <t xml:space="preserve"> je </t>
    </r>
    <r>
      <rPr>
        <b/>
        <sz val="10"/>
        <rFont val="Arial Narrow"/>
        <family val="2"/>
      </rPr>
      <t>kdykoliv opravit</t>
    </r>
    <r>
      <rPr>
        <sz val="10"/>
        <rFont val="Arial Narrow"/>
        <family val="2"/>
      </rPr>
      <t xml:space="preserve">. Pokud se po opravě změní bodový zisk družstva tak, že se </t>
    </r>
  </si>
  <si>
    <t>změní jeho pořadí, seřaďte znovu data - popsáno v bodě 6.</t>
  </si>
  <si>
    <t>v Odznaku Všestrannosti Olympijských Vítězů správné výsledky.</t>
  </si>
  <si>
    <t>STARTOVNÍ LISTINY</t>
  </si>
  <si>
    <t>1km</t>
  </si>
  <si>
    <t>body</t>
  </si>
  <si>
    <t>min+sec</t>
  </si>
  <si>
    <t>min</t>
  </si>
  <si>
    <t>sec</t>
  </si>
  <si>
    <t>CELKEM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</si>
  <si>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</si>
  <si>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</si>
  <si>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</si>
  <si>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</si>
  <si>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</si>
  <si>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</si>
  <si>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</si>
  <si>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</si>
  <si>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</si>
  <si>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</si>
  <si>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</si>
  <si>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</si>
  <si>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</si>
  <si>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</si>
  <si>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</si>
  <si>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</si>
  <si>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</si>
  <si>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</si>
  <si>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</si>
  <si>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</si>
  <si>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</si>
  <si>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</si>
  <si>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</si>
  <si>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</si>
  <si>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</si>
  <si>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</si>
  <si>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</si>
  <si>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</si>
  <si>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</si>
  <si>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</si>
  <si>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</si>
  <si>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</si>
  <si>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</si>
  <si>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</si>
  <si>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</si>
  <si>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</si>
  <si>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</si>
  <si>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</si>
  <si>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</si>
  <si>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</si>
  <si>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</si>
  <si>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</si>
  <si>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</si>
  <si>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</si>
  <si>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</si>
  <si>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</si>
  <si>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</si>
  <si>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</si>
  <si>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</si>
  <si>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</si>
  <si>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(4:23 nebo 3:00), aby mohly správně fungovat příslušné vzorce. U alternativ poslední disciplíny (plavání / 1000m / dribling) zapisujte</t>
  </si>
  <si>
    <r>
      <t xml:space="preserve">vždy jen jednu z disciplín. </t>
    </r>
    <r>
      <rPr>
        <b/>
        <sz val="10"/>
        <color indexed="10"/>
        <rFont val="Arial Narrow"/>
        <family val="2"/>
      </rPr>
      <t>Do zbývajících dvou volných políček nepište nic, jinak nebude fungovat bodování poslední disciplíny.</t>
    </r>
  </si>
  <si>
    <t>Přijmení</t>
  </si>
  <si>
    <t>pohl.</t>
  </si>
  <si>
    <t>J/D</t>
  </si>
  <si>
    <t>Jméno</t>
  </si>
  <si>
    <t xml:space="preserve"> n</t>
  </si>
  <si>
    <t>2. krok - Označit   blok C10:AV... - Data - Seřadit - podle sloupce AJ - sestupně</t>
  </si>
  <si>
    <t>2. krok - Označit   blok B10:AG... - Data - Seřadit - podle sloupce AG - sestupně</t>
  </si>
  <si>
    <t>byť jediný výkon, objeví se také ve sloupci AG počet bodů a to jak na příslušném řádku, tak v buňce, která obsahuje vzorec pro stanovení</t>
  </si>
  <si>
    <t xml:space="preserve">                                                                       2. krok - Označit blok C10:AV… - Data - Seřadit - podle sloupce AJ - Sestupně</t>
  </si>
  <si>
    <t xml:space="preserve">                                                                       2. krok - Označit blok B10:AG… - Data - Seřadit - podle sloupce AG - Sestupně</t>
  </si>
  <si>
    <t>jméno</t>
  </si>
  <si>
    <t>příjmení</t>
  </si>
  <si>
    <r>
      <t xml:space="preserve">Nepište nikdy do barevně označených buněk </t>
    </r>
    <r>
      <rPr>
        <sz val="10"/>
        <rFont val="Arial Narrow"/>
        <family val="2"/>
      </rPr>
      <t xml:space="preserve">(s výjimkou sloupce "D" a "E" se jmény a příjmeními), ani </t>
    </r>
    <r>
      <rPr>
        <b/>
        <sz val="10"/>
        <rFont val="Arial Narrow"/>
        <family val="2"/>
      </rPr>
      <t>obsah těchto buněk</t>
    </r>
  </si>
  <si>
    <t xml:space="preserve">Věřím, že těchto 11 pokynů stačí k tomu, abyste byli s bodováním spokojeni a poskytovali všem účastníkům soutěže    </t>
  </si>
  <si>
    <t>medicinbal-švihadlo-trojskok-leh-sedy- dribling</t>
  </si>
  <si>
    <r>
      <t xml:space="preserve">Bodové hodnoty </t>
    </r>
    <r>
      <rPr>
        <sz val="10"/>
        <rFont val="Arial Narrow"/>
        <family val="2"/>
      </rPr>
      <t xml:space="preserve">se objevují vždy vpravo od zapsaného výkonu, tj. </t>
    </r>
    <r>
      <rPr>
        <b/>
        <sz val="10"/>
        <rFont val="Arial Narrow"/>
        <family val="2"/>
      </rPr>
      <t xml:space="preserve">například pro medicinbal ve sloupci "O". </t>
    </r>
    <r>
      <rPr>
        <sz val="10"/>
        <rFont val="Arial Narrow"/>
        <family val="2"/>
      </rPr>
      <t xml:space="preserve">Jakmile je zapsán </t>
    </r>
  </si>
  <si>
    <r>
      <t xml:space="preserve">Jaroslav Koukal, metodik OVOV, </t>
    </r>
    <r>
      <rPr>
        <b/>
        <sz val="10"/>
        <rFont val="Arial Narrow"/>
        <family val="2"/>
      </rPr>
      <t>říjen 2016</t>
    </r>
    <r>
      <rPr>
        <sz val="10"/>
        <rFont val="Arial Narrow"/>
        <family val="2"/>
      </rPr>
      <t xml:space="preserve"> </t>
    </r>
  </si>
  <si>
    <t>Celkový součet bodů rodinného týmu</t>
  </si>
  <si>
    <t>Rodinný pětiboj všestrannosti - pořadí jednotlivců - děti</t>
  </si>
  <si>
    <t>Rodinný pětiboj všestrannosti - pořadí jednotlivců - rodiče</t>
  </si>
  <si>
    <t>d/r</t>
  </si>
  <si>
    <t>d</t>
  </si>
  <si>
    <t>r</t>
  </si>
  <si>
    <t>věk</t>
  </si>
  <si>
    <t>VIR</t>
  </si>
  <si>
    <t>Rodinný tým</t>
  </si>
  <si>
    <t>Věk</t>
  </si>
  <si>
    <t>Rodinný pětiboj OVOV</t>
  </si>
  <si>
    <t>věkový index rodiny</t>
  </si>
  <si>
    <t>Data pro výpočet relativního pořadí</t>
  </si>
  <si>
    <t>Celkové relativní
umístění</t>
  </si>
  <si>
    <t>Jméno dítěte + jméno rodiče</t>
  </si>
  <si>
    <t>Body v 5boji</t>
  </si>
  <si>
    <t>Bronz D</t>
  </si>
  <si>
    <t>ROZDÍL</t>
  </si>
  <si>
    <t>místo</t>
  </si>
  <si>
    <t>16-17</t>
  </si>
  <si>
    <t>18-19</t>
  </si>
  <si>
    <t>20-28</t>
  </si>
  <si>
    <t>29-37</t>
  </si>
  <si>
    <t>38-46</t>
  </si>
  <si>
    <t>47-55</t>
  </si>
  <si>
    <t>56-60</t>
  </si>
  <si>
    <t>61-65</t>
  </si>
  <si>
    <t>66+</t>
  </si>
  <si>
    <t>Hodnoty bronzového odznaku ženských kategorií,</t>
  </si>
  <si>
    <t>ke kterým se vztahují výkony v Rodinném pětiboji (sloupec "F")</t>
  </si>
  <si>
    <t>Jeník a František Novákovi</t>
  </si>
  <si>
    <t>Maruška a Pavel Dvořákovi</t>
  </si>
  <si>
    <t xml:space="preserve">A k t u a l i z o v á n o   pro rodinné pětiboje               </t>
  </si>
  <si>
    <t>Počet sloupců upraven pro rodinný pětiboj</t>
  </si>
  <si>
    <r>
      <t>NÁVOD K POUŽITÍ EXCELU - pro bodování rodinných pětibojů OVOV (</t>
    </r>
    <r>
      <rPr>
        <b/>
        <sz val="9"/>
        <rFont val="Arial Narrow"/>
        <family val="2"/>
      </rPr>
      <t>pro verzi, ve které závodí všichni ve všech disc.)</t>
    </r>
  </si>
  <si>
    <r>
      <t>Pro bodování jsou připraveny  tři tabulky, viz lišta dole:  "</t>
    </r>
    <r>
      <rPr>
        <b/>
        <sz val="10"/>
        <rFont val="Arial Narrow"/>
        <family val="2"/>
      </rPr>
      <t xml:space="preserve">Rodinne tymy",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"Jednotlivci-deti"</t>
    </r>
    <r>
      <rPr>
        <sz val="10"/>
        <rFont val="Arial Narrow"/>
        <family val="2"/>
      </rPr>
      <t xml:space="preserve"> a </t>
    </r>
    <r>
      <rPr>
        <b/>
        <sz val="10"/>
        <rFont val="Arial Narrow"/>
        <family val="2"/>
      </rPr>
      <t>"Jednotlivci-rodice"</t>
    </r>
    <r>
      <rPr>
        <sz val="10"/>
        <rFont val="Arial Narrow"/>
        <family val="2"/>
      </rPr>
      <t>.</t>
    </r>
  </si>
  <si>
    <r>
      <t>Další dvě tabulky - "</t>
    </r>
    <r>
      <rPr>
        <b/>
        <sz val="10"/>
        <rFont val="Arial Narrow"/>
        <family val="2"/>
      </rPr>
      <t>Startovky deti" a "Startovky rodice"</t>
    </r>
    <r>
      <rPr>
        <sz val="10"/>
        <rFont val="Arial Narrow"/>
        <family val="2"/>
      </rPr>
      <t xml:space="preserve"> - můžete </t>
    </r>
    <r>
      <rPr>
        <u val="single"/>
        <sz val="10"/>
        <rFont val="Arial Narrow"/>
        <family val="2"/>
      </rPr>
      <t>po vytisknutí</t>
    </r>
    <r>
      <rPr>
        <sz val="10"/>
        <rFont val="Arial Narrow"/>
        <family val="2"/>
      </rPr>
      <t xml:space="preserve"> využít jako zápisové listy u jednotlivých disciplín. </t>
    </r>
  </si>
  <si>
    <t>První řádek (označen červeně) je v každém zapisovacím "boxu" vyhrazen dětem, druhý řádek (označen zeleně) rodičům.</t>
  </si>
  <si>
    <t xml:space="preserve">Než začnete vpisovat nové údaje (jména a výkony v disciplínách) do buněk k tomu určených, uložte tento soubor pod jjiným </t>
  </si>
  <si>
    <r>
      <t xml:space="preserve">jménem, nejlépe takovým, které vystihuje závod, který chcete obodovat (max. 20 znaků). Například: </t>
    </r>
    <r>
      <rPr>
        <b/>
        <sz val="10"/>
        <rFont val="Arial Narrow"/>
        <family val="2"/>
      </rPr>
      <t>Tachovsky petiboj-2016</t>
    </r>
    <r>
      <rPr>
        <sz val="10"/>
        <rFont val="Arial Narrow"/>
        <family val="2"/>
      </rPr>
      <t xml:space="preserve">, </t>
    </r>
  </si>
  <si>
    <r>
      <t xml:space="preserve">Soubor - </t>
    </r>
    <r>
      <rPr>
        <b/>
        <sz val="10"/>
        <rFont val="Arial Narrow"/>
        <family val="2"/>
      </rPr>
      <t>Rodinny petiboj OVOV.xls</t>
    </r>
    <r>
      <rPr>
        <sz val="10"/>
        <rFont val="Arial Narrow"/>
        <family val="2"/>
      </rPr>
      <t xml:space="preserve"> - si ponechávejte ve stejném stavu pro případ, že v přejmenovaných souborech</t>
    </r>
  </si>
  <si>
    <t xml:space="preserve">celkového součtu bodů daného rodinného týmu. </t>
  </si>
  <si>
    <r>
      <t>Vezměte na vědomí, že tato bodovací pomůcka je</t>
    </r>
    <r>
      <rPr>
        <b/>
        <sz val="10"/>
        <rFont val="Arial Narrow"/>
        <family val="2"/>
      </rPr>
      <t xml:space="preserve"> </t>
    </r>
    <r>
      <rPr>
        <b/>
        <sz val="10"/>
        <color indexed="10"/>
        <rFont val="Arial Narrow"/>
        <family val="2"/>
      </rPr>
      <t>pro 50 rodinných týmů</t>
    </r>
    <r>
      <rPr>
        <b/>
        <sz val="10"/>
        <rFont val="Arial Narrow"/>
        <family val="2"/>
      </rPr>
      <t>.</t>
    </r>
  </si>
  <si>
    <t xml:space="preserve">Do stejného "boxu" zapisujte výhradně jen příslušníky jedné rodiny. </t>
  </si>
  <si>
    <t>Pořadí jednotlivců (dětí i rodičů)</t>
  </si>
  <si>
    <t>Z listu "Rodinne tymy" se pomocí vzorců automaticky ukládají všechny zapsané údaje do tabulek jednotlivců, zvlášť pro děti a zvlášť pro</t>
  </si>
  <si>
    <t>rodiče (do listů "Jednotlivci-deti" a "Jednotlivci-rodice"). Výsledky jednotlivců se zobrazí poté, co kliknete na dolní liště na jméno listu.</t>
  </si>
  <si>
    <r>
      <t xml:space="preserve">Řazení </t>
    </r>
    <r>
      <rPr>
        <b/>
        <sz val="10"/>
        <rFont val="Arial Narrow"/>
        <family val="2"/>
      </rPr>
      <t>rodinných týmů</t>
    </r>
    <r>
      <rPr>
        <sz val="10"/>
        <rFont val="Arial Narrow"/>
        <family val="2"/>
      </rPr>
      <t xml:space="preserve"> obsahuje 2. kroky: 1. Odemknutí listu, 2. Označení bloku pro řazení a vlastní seřazení. </t>
    </r>
  </si>
  <si>
    <r>
      <t>Levým horním rohem je buňka C 10</t>
    </r>
    <r>
      <rPr>
        <b/>
        <sz val="10"/>
        <rFont val="Arial Narrow"/>
        <family val="2"/>
      </rPr>
      <t xml:space="preserve">,  </t>
    </r>
    <r>
      <rPr>
        <sz val="10"/>
        <rFont val="Arial Narrow"/>
        <family val="2"/>
      </rPr>
      <t xml:space="preserve">pravým dolním rohem bloku je buňka </t>
    </r>
    <r>
      <rPr>
        <b/>
        <sz val="10"/>
        <color indexed="10"/>
        <rFont val="Arial Narrow"/>
        <family val="2"/>
      </rPr>
      <t>AV</t>
    </r>
    <r>
      <rPr>
        <sz val="10"/>
        <rFont val="Arial Narrow"/>
        <family val="2"/>
      </rPr>
      <t xml:space="preserve"> a to </t>
    </r>
    <r>
      <rPr>
        <b/>
        <sz val="10"/>
        <rFont val="Arial Narrow"/>
        <family val="2"/>
      </rPr>
      <t>včetně světležlutého řádku pod posledním</t>
    </r>
  </si>
  <si>
    <t>zapsaným rodinnýj týmem.</t>
  </si>
  <si>
    <t>Jinými slovy - pro každý tým je vyhrazeno 6 řádků - včetně jednoho řádku k oddělení od následujícího týmu (světle žlutý).</t>
  </si>
  <si>
    <r>
      <t xml:space="preserve">Řazení </t>
    </r>
    <r>
      <rPr>
        <b/>
        <sz val="10"/>
        <color indexed="10"/>
        <rFont val="Arial Narrow"/>
        <family val="2"/>
      </rPr>
      <t>týmů</t>
    </r>
    <r>
      <rPr>
        <b/>
        <sz val="10"/>
        <rFont val="Arial Narrow"/>
        <family val="2"/>
      </rPr>
      <t xml:space="preserve"> </t>
    </r>
    <r>
      <rPr>
        <sz val="10"/>
        <color indexed="10"/>
        <rFont val="Arial Narrow"/>
        <family val="2"/>
      </rPr>
      <t>(</t>
    </r>
    <r>
      <rPr>
        <u val="single"/>
        <sz val="10"/>
        <color indexed="10"/>
        <rFont val="Arial Narrow"/>
        <family val="2"/>
      </rPr>
      <t>vždy jen v listu Rodinne tymy</t>
    </r>
    <r>
      <rPr>
        <sz val="10"/>
        <color indexed="10"/>
        <rFont val="Arial Narrow"/>
        <family val="2"/>
      </rPr>
      <t>)</t>
    </r>
    <r>
      <rPr>
        <sz val="10"/>
        <rFont val="Arial Narrow"/>
        <family val="2"/>
      </rPr>
      <t xml:space="preserve">: </t>
    </r>
    <r>
      <rPr>
        <b/>
        <sz val="10"/>
        <rFont val="Arial Narrow"/>
        <family val="2"/>
      </rPr>
      <t>1.krok - Nástroje - Zámek - Odemknout list</t>
    </r>
  </si>
  <si>
    <r>
      <t xml:space="preserve">V listu "Rodinne tymy" </t>
    </r>
    <r>
      <rPr>
        <b/>
        <sz val="10"/>
        <rFont val="Arial Narrow"/>
        <family val="2"/>
      </rPr>
      <t>nikdy neřaďte závodníky jednoho týmu</t>
    </r>
    <r>
      <rPr>
        <sz val="10"/>
        <rFont val="Arial Narrow"/>
        <family val="2"/>
      </rPr>
      <t xml:space="preserve"> v rámci zapisovacího boxu - ponechte je tak, jak je zapíšete na začátku.</t>
    </r>
  </si>
  <si>
    <r>
      <t xml:space="preserve">Řazení </t>
    </r>
    <r>
      <rPr>
        <b/>
        <sz val="10"/>
        <color indexed="10"/>
        <rFont val="Arial Narrow"/>
        <family val="2"/>
      </rPr>
      <t>jednotlivců</t>
    </r>
    <r>
      <rPr>
        <sz val="10"/>
        <color indexed="10"/>
        <rFont val="Arial Narrow"/>
        <family val="2"/>
      </rPr>
      <t xml:space="preserve"> (</t>
    </r>
    <r>
      <rPr>
        <u val="single"/>
        <sz val="10"/>
        <color indexed="10"/>
        <rFont val="Arial Narrow"/>
        <family val="2"/>
      </rPr>
      <t>vždy jen v listech Jednotlivci-deti / rodice</t>
    </r>
    <r>
      <rPr>
        <sz val="10"/>
        <color indexed="10"/>
        <rFont val="Arial Narrow"/>
        <family val="2"/>
      </rPr>
      <t>)</t>
    </r>
    <r>
      <rPr>
        <sz val="10"/>
        <rFont val="Arial Narrow"/>
        <family val="2"/>
      </rPr>
      <t xml:space="preserve"> - </t>
    </r>
    <r>
      <rPr>
        <b/>
        <sz val="10"/>
        <rFont val="Arial Narrow"/>
        <family val="2"/>
      </rPr>
      <t>1.krok - Nástroje - Zámek - Odemknout list</t>
    </r>
  </si>
  <si>
    <t xml:space="preserve">Pokud chcete seřadit jednotlivce také podle ročníků narození, řaďte podle 2 klíčů: a) dle sloupce F sestupně, b) dle sloupce AG sestupně. </t>
  </si>
  <si>
    <r>
      <t xml:space="preserve">Pro snazší zapisování výkonů jednotlivých týmů ukládejte průběžný stav vždy </t>
    </r>
    <r>
      <rPr>
        <b/>
        <sz val="10"/>
        <rFont val="Arial Narrow"/>
        <family val="2"/>
      </rPr>
      <t>bez seřazení</t>
    </r>
    <r>
      <rPr>
        <sz val="10"/>
        <rFont val="Arial Narrow"/>
        <family val="2"/>
      </rPr>
      <t xml:space="preserve"> a řaďte jen tehdy, chcete-li </t>
    </r>
    <r>
      <rPr>
        <b/>
        <sz val="10"/>
        <rFont val="Arial Narrow"/>
        <family val="2"/>
      </rPr>
      <t>vytisknout</t>
    </r>
  </si>
  <si>
    <t>průběžné pořadí. Po vytisknutí zavřete soubor bez uložení a otevřete ho opět v té podobě, ve které jsou zapsány týmy na začátku</t>
  </si>
  <si>
    <r>
      <t>Pro potřebnou administrativu závodu</t>
    </r>
    <r>
      <rPr>
        <sz val="10"/>
        <rFont val="Arial Narrow"/>
        <family val="2"/>
      </rPr>
      <t xml:space="preserve"> (startovní listiny, tj.zápisy pro rozhodčí) buď použijte vytisknuté stránky z listů, které mají v tomto</t>
    </r>
  </si>
  <si>
    <t xml:space="preserve">souboru název "Startovky-deti / rodice" - dole na liště (data se do nich kopírují při zapisování v listu "Rodinne tymy"). </t>
  </si>
  <si>
    <t>Do listu "Rodinne tymy" zapisujte jen nejlepší výkony u každého člena týmu.</t>
  </si>
  <si>
    <r>
      <t>V listu "</t>
    </r>
    <r>
      <rPr>
        <b/>
        <sz val="10"/>
        <rFont val="Arial Narrow"/>
        <family val="2"/>
      </rPr>
      <t>Rodinne tymy</t>
    </r>
    <r>
      <rPr>
        <sz val="10"/>
        <rFont val="Arial Narrow"/>
        <family val="2"/>
      </rPr>
      <t xml:space="preserve">" </t>
    </r>
    <r>
      <rPr>
        <u val="single"/>
        <sz val="10"/>
        <rFont val="Arial Narrow"/>
        <family val="2"/>
      </rPr>
      <t>nemažte řádky</t>
    </r>
    <r>
      <rPr>
        <sz val="10"/>
        <rFont val="Arial Narrow"/>
        <family val="2"/>
      </rPr>
      <t xml:space="preserve"> u žádného týmu, které máte ve startovním poli, tj. </t>
    </r>
    <r>
      <rPr>
        <b/>
        <sz val="10"/>
        <rFont val="Arial Narrow"/>
        <family val="2"/>
      </rPr>
      <t>zachovávejte v "boxech"</t>
    </r>
  </si>
  <si>
    <t>stále celkový počet řádek 6 - jinak si způsobíte problémy při řazení dat.</t>
  </si>
  <si>
    <t>Doplňky k výpočtu RELATIVNÍHO pořadí - podle věkového indexu rodiny (zkráceně VIR)</t>
  </si>
  <si>
    <t>Jak stanovit věkový index rodiny (VIR)?</t>
  </si>
  <si>
    <t>Jak stanovit věkový index rodiny (VIR), když je jeho hodnota vypočtená excelovým vzorcem menší než 20:</t>
  </si>
  <si>
    <t>Pokud nastane taková situace, pak se věkový index rodiny (VIR) počítá z průměru věku startujících účastníků, aby byl VIR spravedlivější.</t>
  </si>
  <si>
    <t>Příklad: dítě ve věku 11 let bude startovat se sourozencem, kterému je 16 let. V takovém případě je VIR 13,5 = 14 a tomu odpovídá</t>
  </si>
  <si>
    <t>Jak stanovit v 5 krocích relativní pořadí podle věkového indexu rodiny:</t>
  </si>
  <si>
    <t>c) nakopírovat na všechny nové řádky údaje ze sloupců "E, F, G, H"</t>
  </si>
  <si>
    <t>e) ve sloupci "H" se objeví relativní pořadí, tj. pořadí podle VIR (tabulku pak lze seřadit podle sloupce "H" - vzestupně</t>
  </si>
  <si>
    <t>Stačí vyplnit správně údaje v listu "Rodinne tymy." ve sloupci "G", VIR se objeví ve sloupci "H" (modré číslo v modrém poli).</t>
  </si>
  <si>
    <t>Vypočtené číslo, zaokrouhlené na celé číslo nahoru, zapište do modrého pole ve sloupci "H".</t>
  </si>
  <si>
    <t>bronzový odznak dívek za 4350 bodů (zapsat do sloupce "F" v listu "Určení relativního pořadí").</t>
  </si>
  <si>
    <t>b) do sloupce "B" zapsat jména rodinných týmů a do sloupce "C" jejich VIR (ze sloupce "H" v listu "Rodinne tymy")</t>
  </si>
  <si>
    <t>x</t>
  </si>
  <si>
    <t>Rezervní sloupec</t>
  </si>
  <si>
    <t>d) zapsat do sloupce "D" celkový součet bodů rodinného týmui (údaj ze žlutě označené buňky ve sloupci "AG" v listu "Rodinne tymy.")</t>
  </si>
  <si>
    <t>f) údaje v listu "Určení relativního pořadí" lze seřadit podle sloupce "H" sestupně</t>
  </si>
  <si>
    <t>a) vložit do každé věkové kategorie tolik řádek, kolik účastníků do ní patří podle věkového indexu rodiny (VIR)</t>
  </si>
  <si>
    <t>relativní pořadí - podle věkového indexu rodiny</t>
  </si>
  <si>
    <t>(před použitím si přečtěte "Návod", body 10 a 11)</t>
  </si>
  <si>
    <r>
      <t xml:space="preserve">Zapisujte </t>
    </r>
    <r>
      <rPr>
        <b/>
        <u val="single"/>
        <sz val="10"/>
        <rFont val="Arial Narrow"/>
        <family val="2"/>
      </rPr>
      <t>výhradně</t>
    </r>
    <r>
      <rPr>
        <b/>
        <sz val="10"/>
        <rFont val="Arial Narrow"/>
        <family val="2"/>
      </rPr>
      <t xml:space="preserve"> jen do listu "Rodinne tymy"</t>
    </r>
    <r>
      <rPr>
        <sz val="10"/>
        <rFont val="Arial Narrow"/>
        <family val="2"/>
      </rPr>
      <t xml:space="preserve"> - do "Jednotlivců" a "Startovek" se údaje přenášejí automaticky pomocí vzorců.</t>
    </r>
  </si>
  <si>
    <r>
      <t>nemažte (klávesou DEL)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ani nepřepisujte</t>
    </r>
    <r>
      <rPr>
        <sz val="10"/>
        <rFont val="Arial Narrow"/>
        <family val="2"/>
      </rPr>
      <t xml:space="preserve"> - jsou v nich buď vzorce nebo údaje, které by se neměly upravovat.</t>
    </r>
  </si>
  <si>
    <t>HRABÁKOVA</t>
  </si>
  <si>
    <t>Radek</t>
  </si>
  <si>
    <t>Sára</t>
  </si>
  <si>
    <t>Zavřel</t>
  </si>
  <si>
    <t>Zavřelová</t>
  </si>
  <si>
    <t>660 m</t>
  </si>
  <si>
    <t>Zápotocký</t>
  </si>
  <si>
    <t>Eva</t>
  </si>
  <si>
    <t>Suchopárová</t>
  </si>
  <si>
    <t>Adam</t>
  </si>
  <si>
    <t>Suchopár</t>
  </si>
  <si>
    <t>Jaroslav</t>
  </si>
  <si>
    <t>Lukáš</t>
  </si>
  <si>
    <t>Andrea</t>
  </si>
  <si>
    <t>Rubešová</t>
  </si>
  <si>
    <t>Michaela</t>
  </si>
  <si>
    <t>Toman</t>
  </si>
  <si>
    <t>Tomanová</t>
  </si>
  <si>
    <t>Tereza</t>
  </si>
  <si>
    <t>Miroslav</t>
  </si>
  <si>
    <t>Heger</t>
  </si>
  <si>
    <t>Vanda</t>
  </si>
  <si>
    <t>Hegerová</t>
  </si>
  <si>
    <t>Stanislav</t>
  </si>
  <si>
    <t>Vandírek</t>
  </si>
  <si>
    <t>Marek</t>
  </si>
  <si>
    <t>Bezpalcová</t>
  </si>
  <si>
    <t>Barbora</t>
  </si>
  <si>
    <t>Petra</t>
  </si>
  <si>
    <t>Balatková</t>
  </si>
  <si>
    <t>Jan</t>
  </si>
  <si>
    <t>Hurdálek</t>
  </si>
  <si>
    <t>Tůma</t>
  </si>
  <si>
    <t>Štěpán</t>
  </si>
  <si>
    <t>Aleš</t>
  </si>
  <si>
    <t>Vodvářka</t>
  </si>
  <si>
    <t>Eduard</t>
  </si>
  <si>
    <t>Valdemar</t>
  </si>
  <si>
    <t>Škván</t>
  </si>
  <si>
    <t>Alena</t>
  </si>
  <si>
    <t>Škvánová</t>
  </si>
  <si>
    <t>Rojková</t>
  </si>
  <si>
    <t>Jana</t>
  </si>
  <si>
    <t>Michala</t>
  </si>
  <si>
    <t>Kateřina</t>
  </si>
  <si>
    <t>Bláhová</t>
  </si>
  <si>
    <t>Zdeněk</t>
  </si>
  <si>
    <t>Míka</t>
  </si>
  <si>
    <t>Markéta</t>
  </si>
  <si>
    <t>Míková</t>
  </si>
  <si>
    <t>Kramešová</t>
  </si>
  <si>
    <t>Eliška</t>
  </si>
  <si>
    <t>Škoda</t>
  </si>
  <si>
    <t>Nela</t>
  </si>
  <si>
    <t>Škodová</t>
  </si>
  <si>
    <t>Dominik</t>
  </si>
  <si>
    <t>Švadlenka</t>
  </si>
  <si>
    <t>Švadlenková</t>
  </si>
  <si>
    <t>Helena</t>
  </si>
  <si>
    <t>Součková</t>
  </si>
  <si>
    <t>Petr</t>
  </si>
  <si>
    <t xml:space="preserve">Souček </t>
  </si>
  <si>
    <t>Ada</t>
  </si>
  <si>
    <t>Matoušů</t>
  </si>
  <si>
    <t>Lukšová</t>
  </si>
  <si>
    <t>Anna</t>
  </si>
  <si>
    <t>Strakošová</t>
  </si>
  <si>
    <t>Natalie</t>
  </si>
  <si>
    <t>Daniel</t>
  </si>
  <si>
    <t>Řehák</t>
  </si>
  <si>
    <t>Laura</t>
  </si>
  <si>
    <t>Řeháková</t>
  </si>
  <si>
    <t>Lukešová</t>
  </si>
  <si>
    <t>Stanislava</t>
  </si>
  <si>
    <t>Lukeš</t>
  </si>
  <si>
    <t>Nikola</t>
  </si>
  <si>
    <t>Papoušková</t>
  </si>
  <si>
    <t>Stela</t>
  </si>
  <si>
    <t>Lucie</t>
  </si>
  <si>
    <t>Vlková</t>
  </si>
  <si>
    <t>Ziegler</t>
  </si>
  <si>
    <t>Zieglerová</t>
  </si>
  <si>
    <t>Aneta</t>
  </si>
  <si>
    <t>Šedlbauer</t>
  </si>
  <si>
    <t>Radka</t>
  </si>
  <si>
    <t>Holečková</t>
  </si>
  <si>
    <t>Karolína</t>
  </si>
  <si>
    <t>Bohmová</t>
  </si>
  <si>
    <t>Šarlota</t>
  </si>
  <si>
    <t>Luboš</t>
  </si>
  <si>
    <t>Chvátal</t>
  </si>
  <si>
    <t>Rabinecká</t>
  </si>
  <si>
    <t>Rabinecký</t>
  </si>
  <si>
    <t>David</t>
  </si>
  <si>
    <t>Holeček</t>
  </si>
  <si>
    <t>Kubíček</t>
  </si>
  <si>
    <t>Jakub</t>
  </si>
  <si>
    <t>Kopřiva</t>
  </si>
  <si>
    <t>Irena</t>
  </si>
  <si>
    <t>Mačinová</t>
  </si>
  <si>
    <t>Patrik</t>
  </si>
  <si>
    <t>Mačina</t>
  </si>
  <si>
    <t>Tomáš</t>
  </si>
  <si>
    <t>Breitschneider</t>
  </si>
  <si>
    <t>Svatopluk</t>
  </si>
  <si>
    <t>Fořt</t>
  </si>
  <si>
    <t>Vlčková</t>
  </si>
  <si>
    <t>Veronika</t>
  </si>
  <si>
    <t>Vojtěch</t>
  </si>
  <si>
    <t>Bavlnka</t>
  </si>
  <si>
    <t>Tadeáš</t>
  </si>
  <si>
    <t>Zavadil</t>
  </si>
  <si>
    <t>Oldřich</t>
  </si>
  <si>
    <t>Martina</t>
  </si>
  <si>
    <t>Teplá</t>
  </si>
  <si>
    <t>Teplý</t>
  </si>
  <si>
    <t>Kostelecká</t>
  </si>
  <si>
    <t>Zápotocká</t>
  </si>
  <si>
    <t>Adéla</t>
  </si>
  <si>
    <t>Ema</t>
  </si>
  <si>
    <t>Šedlbauerová</t>
  </si>
  <si>
    <t>Schneiberk</t>
  </si>
  <si>
    <t>Hana</t>
  </si>
  <si>
    <t>Fořtová</t>
  </si>
  <si>
    <t>Linda</t>
  </si>
  <si>
    <t>Gnip</t>
  </si>
  <si>
    <t>koule</t>
  </si>
  <si>
    <t>Filip</t>
  </si>
  <si>
    <t>660m</t>
  </si>
  <si>
    <t>POŘ.</t>
  </si>
  <si>
    <t>Michal</t>
  </si>
  <si>
    <t>t</t>
  </si>
  <si>
    <t xml:space="preserve">    SOUTĚŽ ATLETICKÉ VŠESTRANNOSTI</t>
  </si>
  <si>
    <t>Obě děti</t>
  </si>
  <si>
    <t>trenér a dítě</t>
  </si>
  <si>
    <t>oba děti</t>
  </si>
  <si>
    <t xml:space="preserve">trenér </t>
  </si>
  <si>
    <t>ATLETIKA - PRAHA 11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</si>
</sst>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,##0.00_ ;\-#,##0.00\ "/>
    <numFmt numFmtId="169" formatCode="#,##0_ ;\-#,##0\ "/>
    <numFmt numFmtId="170" formatCode="m:ss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:ss.0\ "/>
    <numFmt numFmtId="175" formatCode="m:ss.00"/>
    <numFmt numFmtId="176" formatCode="d/m/yy"/>
  </numFmts>
  <fonts count="8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sz val="16"/>
      <name val="Times New Roman CE"/>
      <family val="1"/>
    </font>
    <font>
      <sz val="9"/>
      <name val="Times New Roman CE"/>
      <family val="0"/>
    </font>
    <font>
      <b/>
      <sz val="16"/>
      <name val="Times New Roman CE"/>
      <family val="0"/>
    </font>
    <font>
      <b/>
      <sz val="10"/>
      <color indexed="12"/>
      <name val="Times New Roman CE"/>
      <family val="1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Times New Roman CE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sz val="8"/>
      <name val="Times New Roman CE"/>
      <family val="0"/>
    </font>
    <font>
      <b/>
      <sz val="7"/>
      <name val="Tahoma"/>
      <family val="2"/>
    </font>
    <font>
      <sz val="7"/>
      <name val="Arial"/>
      <family val="0"/>
    </font>
    <font>
      <sz val="6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u val="single"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 Narrow"/>
      <family val="2"/>
    </font>
    <font>
      <b/>
      <u val="single"/>
      <sz val="10"/>
      <name val="Arial Narrow"/>
      <family val="2"/>
    </font>
    <font>
      <sz val="7"/>
      <name val="Times New Roman CE"/>
      <family val="1"/>
    </font>
    <font>
      <sz val="12"/>
      <name val="Arial"/>
      <family val="0"/>
    </font>
    <font>
      <b/>
      <sz val="7"/>
      <color indexed="10"/>
      <name val="Tahoma"/>
      <family val="2"/>
    </font>
    <font>
      <sz val="12"/>
      <name val="Times New Roman CE"/>
      <family val="1"/>
    </font>
    <font>
      <i/>
      <sz val="9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0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 Narrow"/>
      <family val="2"/>
    </font>
    <font>
      <b/>
      <sz val="12"/>
      <color indexed="12"/>
      <name val="Arial Narrow"/>
      <family val="2"/>
    </font>
    <font>
      <sz val="10"/>
      <color indexed="8"/>
      <name val="Arial Narrow"/>
      <family val="2"/>
    </font>
    <font>
      <b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imes New Roman CE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>
        <color indexed="1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72" fillId="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7" borderId="8" applyNumberFormat="0" applyAlignment="0" applyProtection="0"/>
    <xf numFmtId="0" fontId="83" fillId="19" borderId="8" applyNumberFormat="0" applyAlignment="0" applyProtection="0"/>
    <xf numFmtId="0" fontId="84" fillId="19" borderId="9" applyNumberFormat="0" applyAlignment="0" applyProtection="0"/>
    <xf numFmtId="0" fontId="85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3" borderId="0" applyNumberFormat="0" applyBorder="0" applyAlignment="0" applyProtection="0"/>
  </cellStyleXfs>
  <cellXfs count="57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70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5" fillId="0" borderId="0" xfId="0" applyFont="1" applyFill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25" borderId="12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25" borderId="14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/>
    </xf>
    <xf numFmtId="0" fontId="13" fillId="0" borderId="16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24" borderId="0" xfId="0" applyFont="1" applyFill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Border="1" applyAlignment="1" applyProtection="1">
      <alignment horizontal="center"/>
      <protection/>
    </xf>
    <xf numFmtId="1" fontId="19" fillId="0" borderId="12" xfId="0" applyNumberFormat="1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/>
      <protection/>
    </xf>
    <xf numFmtId="1" fontId="18" fillId="0" borderId="12" xfId="0" applyNumberFormat="1" applyFont="1" applyBorder="1" applyAlignment="1" applyProtection="1">
      <alignment horizontal="center"/>
      <protection/>
    </xf>
    <xf numFmtId="1" fontId="18" fillId="0" borderId="12" xfId="0" applyNumberFormat="1" applyFont="1" applyBorder="1" applyAlignment="1" applyProtection="1">
      <alignment horizontal="center" vertical="center"/>
      <protection/>
    </xf>
    <xf numFmtId="2" fontId="18" fillId="0" borderId="20" xfId="0" applyNumberFormat="1" applyFont="1" applyBorder="1" applyAlignment="1" applyProtection="1">
      <alignment horizontal="center"/>
      <protection/>
    </xf>
    <xf numFmtId="1" fontId="18" fillId="0" borderId="20" xfId="0" applyNumberFormat="1" applyFont="1" applyBorder="1" applyAlignment="1" applyProtection="1">
      <alignment horizontal="center"/>
      <protection/>
    </xf>
    <xf numFmtId="0" fontId="28" fillId="7" borderId="12" xfId="0" applyFont="1" applyFill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2" fontId="28" fillId="0" borderId="12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Fill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2" fontId="28" fillId="0" borderId="12" xfId="0" applyNumberFormat="1" applyFont="1" applyBorder="1" applyAlignment="1" applyProtection="1">
      <alignment horizontal="center"/>
      <protection locked="0"/>
    </xf>
    <xf numFmtId="0" fontId="28" fillId="4" borderId="12" xfId="0" applyFont="1" applyFill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/>
      <protection locked="0"/>
    </xf>
    <xf numFmtId="1" fontId="19" fillId="0" borderId="19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/>
      <protection locked="0"/>
    </xf>
    <xf numFmtId="1" fontId="19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/>
      <protection locked="0"/>
    </xf>
    <xf numFmtId="1" fontId="19" fillId="0" borderId="22" xfId="0" applyNumberFormat="1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1" fontId="18" fillId="0" borderId="22" xfId="0" applyNumberFormat="1" applyFont="1" applyBorder="1" applyAlignment="1" applyProtection="1">
      <alignment horizontal="center"/>
      <protection/>
    </xf>
    <xf numFmtId="2" fontId="18" fillId="0" borderId="22" xfId="0" applyNumberFormat="1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7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vertical="center"/>
      <protection/>
    </xf>
    <xf numFmtId="2" fontId="28" fillId="0" borderId="12" xfId="0" applyNumberFormat="1" applyFont="1" applyFill="1" applyBorder="1" applyAlignment="1" applyProtection="1">
      <alignment vertical="center"/>
      <protection/>
    </xf>
    <xf numFmtId="2" fontId="28" fillId="0" borderId="12" xfId="0" applyNumberFormat="1" applyFont="1" applyFill="1" applyBorder="1" applyAlignment="1" applyProtection="1">
      <alignment horizontal="center" vertical="center"/>
      <protection/>
    </xf>
    <xf numFmtId="1" fontId="28" fillId="0" borderId="12" xfId="0" applyNumberFormat="1" applyFont="1" applyFill="1" applyBorder="1" applyAlignment="1" applyProtection="1">
      <alignment horizontal="center" vertical="center"/>
      <protection/>
    </xf>
    <xf numFmtId="20" fontId="28" fillId="0" borderId="12" xfId="0" applyNumberFormat="1" applyFont="1" applyFill="1" applyBorder="1" applyAlignment="1" applyProtection="1">
      <alignment horizontal="center" vertical="center"/>
      <protection/>
    </xf>
    <xf numFmtId="2" fontId="28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28" fillId="4" borderId="12" xfId="0" applyFont="1" applyFill="1" applyBorder="1" applyAlignment="1" applyProtection="1">
      <alignment vertical="center"/>
      <protection/>
    </xf>
    <xf numFmtId="1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right"/>
      <protection/>
    </xf>
    <xf numFmtId="0" fontId="28" fillId="0" borderId="10" xfId="0" applyFont="1" applyBorder="1" applyAlignment="1" applyProtection="1">
      <alignment horizontal="center"/>
      <protection/>
    </xf>
    <xf numFmtId="2" fontId="18" fillId="0" borderId="10" xfId="0" applyNumberFormat="1" applyFont="1" applyBorder="1" applyAlignment="1" applyProtection="1">
      <alignment horizontal="center"/>
      <protection/>
    </xf>
    <xf numFmtId="2" fontId="18" fillId="21" borderId="10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1" fontId="18" fillId="0" borderId="10" xfId="0" applyNumberFormat="1" applyFont="1" applyBorder="1" applyAlignment="1" applyProtection="1">
      <alignment horizontal="center"/>
      <protection/>
    </xf>
    <xf numFmtId="1" fontId="18" fillId="0" borderId="10" xfId="0" applyNumberFormat="1" applyFont="1" applyBorder="1" applyAlignment="1" applyProtection="1">
      <alignment horizontal="center" vertical="center"/>
      <protection/>
    </xf>
    <xf numFmtId="2" fontId="18" fillId="21" borderId="22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3" fillId="0" borderId="24" xfId="0" applyNumberFormat="1" applyFont="1" applyBorder="1" applyAlignment="1" applyProtection="1">
      <alignment/>
      <protection/>
    </xf>
    <xf numFmtId="1" fontId="3" fillId="0" borderId="25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1" fontId="27" fillId="0" borderId="26" xfId="0" applyNumberFormat="1" applyFont="1" applyFill="1" applyBorder="1" applyAlignment="1" applyProtection="1">
      <alignment horizontal="center" vertical="center"/>
      <protection/>
    </xf>
    <xf numFmtId="3" fontId="18" fillId="7" borderId="13" xfId="0" applyNumberFormat="1" applyFont="1" applyFill="1" applyBorder="1" applyAlignment="1" applyProtection="1">
      <alignment horizontal="center"/>
      <protection hidden="1"/>
    </xf>
    <xf numFmtId="3" fontId="18" fillId="4" borderId="13" xfId="0" applyNumberFormat="1" applyFont="1" applyFill="1" applyBorder="1" applyAlignment="1" applyProtection="1">
      <alignment horizontal="center"/>
      <protection hidden="1"/>
    </xf>
    <xf numFmtId="1" fontId="19" fillId="17" borderId="12" xfId="0" applyNumberFormat="1" applyFont="1" applyFill="1" applyBorder="1" applyAlignment="1" applyProtection="1">
      <alignment horizontal="center"/>
      <protection hidden="1"/>
    </xf>
    <xf numFmtId="3" fontId="18" fillId="24" borderId="12" xfId="0" applyNumberFormat="1" applyFont="1" applyFill="1" applyBorder="1" applyAlignment="1" applyProtection="1">
      <alignment horizontal="center"/>
      <protection hidden="1"/>
    </xf>
    <xf numFmtId="0" fontId="19" fillId="17" borderId="12" xfId="0" applyFont="1" applyFill="1" applyBorder="1" applyAlignment="1" applyProtection="1">
      <alignment horizontal="center" vertical="center"/>
      <protection hidden="1"/>
    </xf>
    <xf numFmtId="1" fontId="19" fillId="17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/>
      <protection/>
    </xf>
    <xf numFmtId="49" fontId="28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vertical="center"/>
      <protection locked="0"/>
    </xf>
    <xf numFmtId="0" fontId="18" fillId="7" borderId="20" xfId="0" applyFont="1" applyFill="1" applyBorder="1" applyAlignment="1" applyProtection="1">
      <alignment vertical="center"/>
      <protection locked="0"/>
    </xf>
    <xf numFmtId="0" fontId="18" fillId="0" borderId="23" xfId="0" applyFont="1" applyFill="1" applyBorder="1" applyAlignment="1" applyProtection="1">
      <alignment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1" fontId="18" fillId="0" borderId="12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4" fillId="0" borderId="14" xfId="0" applyNumberFormat="1" applyFont="1" applyBorder="1" applyAlignment="1">
      <alignment horizontal="center" vertical="center"/>
    </xf>
    <xf numFmtId="0" fontId="10" fillId="25" borderId="23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1" fontId="19" fillId="0" borderId="29" xfId="0" applyNumberFormat="1" applyFont="1" applyFill="1" applyBorder="1" applyAlignment="1" applyProtection="1">
      <alignment horizontal="center"/>
      <protection/>
    </xf>
    <xf numFmtId="0" fontId="28" fillId="17" borderId="25" xfId="0" applyFont="1" applyFill="1" applyBorder="1" applyAlignment="1" applyProtection="1">
      <alignment/>
      <protection locked="0"/>
    </xf>
    <xf numFmtId="0" fontId="28" fillId="17" borderId="25" xfId="0" applyFont="1" applyFill="1" applyBorder="1" applyAlignment="1" applyProtection="1">
      <alignment horizontal="center"/>
      <protection locked="0"/>
    </xf>
    <xf numFmtId="1" fontId="19" fillId="17" borderId="25" xfId="0" applyNumberFormat="1" applyFont="1" applyFill="1" applyBorder="1" applyAlignment="1" applyProtection="1">
      <alignment horizontal="center"/>
      <protection/>
    </xf>
    <xf numFmtId="2" fontId="28" fillId="17" borderId="25" xfId="0" applyNumberFormat="1" applyFont="1" applyFill="1" applyBorder="1" applyAlignment="1" applyProtection="1">
      <alignment horizontal="center"/>
      <protection locked="0"/>
    </xf>
    <xf numFmtId="0" fontId="26" fillId="17" borderId="25" xfId="0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/>
      <protection locked="0"/>
    </xf>
    <xf numFmtId="0" fontId="18" fillId="0" borderId="29" xfId="0" applyFont="1" applyFill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right"/>
      <protection/>
    </xf>
    <xf numFmtId="0" fontId="18" fillId="0" borderId="29" xfId="0" applyFont="1" applyBorder="1" applyAlignment="1" applyProtection="1">
      <alignment horizontal="right"/>
      <protection/>
    </xf>
    <xf numFmtId="3" fontId="18" fillId="24" borderId="15" xfId="0" applyNumberFormat="1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left" vertical="center"/>
      <protection/>
    </xf>
    <xf numFmtId="0" fontId="3" fillId="17" borderId="0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6" fillId="17" borderId="0" xfId="0" applyFont="1" applyFill="1" applyAlignment="1">
      <alignment/>
    </xf>
    <xf numFmtId="0" fontId="33" fillId="17" borderId="0" xfId="0" applyFont="1" applyFill="1" applyAlignment="1">
      <alignment/>
    </xf>
    <xf numFmtId="0" fontId="33" fillId="25" borderId="0" xfId="0" applyFont="1" applyFill="1" applyAlignment="1">
      <alignment/>
    </xf>
    <xf numFmtId="0" fontId="34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>
      <alignment horizontal="center"/>
    </xf>
    <xf numFmtId="0" fontId="34" fillId="17" borderId="0" xfId="0" applyFont="1" applyFill="1" applyAlignment="1">
      <alignment/>
    </xf>
    <xf numFmtId="0" fontId="34" fillId="25" borderId="0" xfId="0" applyFont="1" applyFill="1" applyAlignment="1">
      <alignment/>
    </xf>
    <xf numFmtId="0" fontId="34" fillId="0" borderId="0" xfId="0" applyFont="1" applyFill="1" applyAlignment="1">
      <alignment/>
    </xf>
    <xf numFmtId="17" fontId="33" fillId="0" borderId="0" xfId="0" applyNumberFormat="1" applyFont="1" applyAlignment="1">
      <alignment/>
    </xf>
    <xf numFmtId="0" fontId="41" fillId="17" borderId="0" xfId="36" applyFont="1" applyFill="1" applyAlignment="1" applyProtection="1">
      <alignment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 locked="0"/>
    </xf>
    <xf numFmtId="1" fontId="28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18" fillId="0" borderId="12" xfId="0" applyFont="1" applyFill="1" applyBorder="1" applyAlignment="1" applyProtection="1">
      <alignment vertical="center"/>
      <protection/>
    </xf>
    <xf numFmtId="1" fontId="18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/>
    </xf>
    <xf numFmtId="1" fontId="19" fillId="26" borderId="12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1" fontId="19" fillId="17" borderId="2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/>
      <protection locked="0"/>
    </xf>
    <xf numFmtId="1" fontId="27" fillId="0" borderId="0" xfId="0" applyNumberFormat="1" applyFont="1" applyFill="1" applyBorder="1" applyAlignment="1" applyProtection="1">
      <alignment horizontal="center"/>
      <protection/>
    </xf>
    <xf numFmtId="1" fontId="19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center"/>
      <protection locked="0"/>
    </xf>
    <xf numFmtId="1" fontId="45" fillId="24" borderId="12" xfId="0" applyNumberFormat="1" applyFont="1" applyFill="1" applyBorder="1" applyAlignment="1" applyProtection="1">
      <alignment horizontal="center"/>
      <protection/>
    </xf>
    <xf numFmtId="2" fontId="18" fillId="0" borderId="31" xfId="0" applyNumberFormat="1" applyFont="1" applyBorder="1" applyAlignment="1" applyProtection="1">
      <alignment horizontal="center"/>
      <protection/>
    </xf>
    <xf numFmtId="2" fontId="18" fillId="21" borderId="31" xfId="0" applyNumberFormat="1" applyFont="1" applyFill="1" applyBorder="1" applyAlignment="1" applyProtection="1">
      <alignment horizontal="center"/>
      <protection/>
    </xf>
    <xf numFmtId="1" fontId="19" fillId="0" borderId="31" xfId="0" applyNumberFormat="1" applyFont="1" applyFill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/>
      <protection/>
    </xf>
    <xf numFmtId="1" fontId="18" fillId="0" borderId="31" xfId="0" applyNumberFormat="1" applyFont="1" applyBorder="1" applyAlignment="1" applyProtection="1">
      <alignment horizontal="center"/>
      <protection/>
    </xf>
    <xf numFmtId="1" fontId="18" fillId="0" borderId="31" xfId="0" applyNumberFormat="1" applyFont="1" applyBorder="1" applyAlignment="1" applyProtection="1">
      <alignment horizontal="center"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1" fontId="27" fillId="0" borderId="24" xfId="0" applyNumberFormat="1" applyFont="1" applyFill="1" applyBorder="1" applyAlignment="1" applyProtection="1">
      <alignment horizontal="center" vertical="center"/>
      <protection/>
    </xf>
    <xf numFmtId="0" fontId="43" fillId="25" borderId="32" xfId="0" applyFont="1" applyFill="1" applyBorder="1" applyAlignment="1" applyProtection="1">
      <alignment horizontal="center" vertical="center"/>
      <protection locked="0"/>
    </xf>
    <xf numFmtId="1" fontId="43" fillId="25" borderId="22" xfId="0" applyNumberFormat="1" applyFont="1" applyFill="1" applyBorder="1" applyAlignment="1" applyProtection="1">
      <alignment horizontal="center" vertical="center"/>
      <protection/>
    </xf>
    <xf numFmtId="0" fontId="43" fillId="25" borderId="22" xfId="0" applyFont="1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>
      <alignment/>
    </xf>
    <xf numFmtId="1" fontId="4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1" fontId="19" fillId="17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18" fillId="4" borderId="16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49" fontId="18" fillId="0" borderId="33" xfId="0" applyNumberFormat="1" applyFont="1" applyBorder="1" applyAlignment="1" applyProtection="1">
      <alignment horizontal="center"/>
      <protection locked="0"/>
    </xf>
    <xf numFmtId="49" fontId="28" fillId="17" borderId="34" xfId="0" applyNumberFormat="1" applyFont="1" applyFill="1" applyBorder="1" applyAlignment="1" applyProtection="1">
      <alignment horizontal="center"/>
      <protection locked="0"/>
    </xf>
    <xf numFmtId="49" fontId="18" fillId="0" borderId="35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 locked="0"/>
    </xf>
    <xf numFmtId="0" fontId="33" fillId="26" borderId="0" xfId="0" applyFont="1" applyFill="1" applyAlignment="1">
      <alignment/>
    </xf>
    <xf numFmtId="0" fontId="35" fillId="26" borderId="0" xfId="0" applyFont="1" applyFill="1" applyAlignment="1">
      <alignment horizontal="righ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28" fillId="0" borderId="12" xfId="0" applyNumberFormat="1" applyFont="1" applyFill="1" applyBorder="1" applyAlignment="1" applyProtection="1">
      <alignment horizontal="center"/>
      <protection hidden="1" locked="0"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49" fontId="18" fillId="4" borderId="36" xfId="0" applyNumberFormat="1" applyFont="1" applyFill="1" applyBorder="1" applyAlignment="1" applyProtection="1">
      <alignment horizontal="center"/>
      <protection/>
    </xf>
    <xf numFmtId="0" fontId="30" fillId="0" borderId="37" xfId="0" applyFont="1" applyBorder="1" applyAlignment="1" applyProtection="1">
      <alignment horizontal="center" textRotation="90" wrapText="1"/>
      <protection locked="0"/>
    </xf>
    <xf numFmtId="0" fontId="18" fillId="0" borderId="38" xfId="0" applyFont="1" applyBorder="1" applyAlignment="1" applyProtection="1">
      <alignment/>
      <protection locked="0"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49" fontId="18" fillId="0" borderId="40" xfId="0" applyNumberFormat="1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center"/>
      <protection locked="0"/>
    </xf>
    <xf numFmtId="0" fontId="18" fillId="0" borderId="41" xfId="0" applyFont="1" applyBorder="1" applyAlignment="1" applyProtection="1">
      <alignment/>
      <protection locked="0"/>
    </xf>
    <xf numFmtId="0" fontId="18" fillId="0" borderId="42" xfId="0" applyFont="1" applyBorder="1" applyAlignment="1" applyProtection="1">
      <alignment/>
      <protection locked="0"/>
    </xf>
    <xf numFmtId="0" fontId="34" fillId="7" borderId="0" xfId="0" applyFont="1" applyFill="1" applyAlignment="1">
      <alignment/>
    </xf>
    <xf numFmtId="0" fontId="33" fillId="7" borderId="0" xfId="0" applyFont="1" applyFill="1" applyAlignment="1">
      <alignment/>
    </xf>
    <xf numFmtId="0" fontId="28" fillId="0" borderId="12" xfId="0" applyFont="1" applyBorder="1" applyAlignment="1" applyProtection="1">
      <alignment/>
      <protection locked="0"/>
    </xf>
    <xf numFmtId="0" fontId="18" fillId="0" borderId="43" xfId="0" applyFont="1" applyBorder="1" applyAlignment="1" applyProtection="1">
      <alignment/>
      <protection locked="0"/>
    </xf>
    <xf numFmtId="0" fontId="18" fillId="0" borderId="37" xfId="0" applyFont="1" applyBorder="1" applyAlignment="1" applyProtection="1">
      <alignment/>
      <protection locked="0"/>
    </xf>
    <xf numFmtId="0" fontId="28" fillId="7" borderId="12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7" borderId="44" xfId="0" applyFont="1" applyFill="1" applyBorder="1" applyAlignment="1" applyProtection="1">
      <alignment horizontal="left"/>
      <protection locked="0"/>
    </xf>
    <xf numFmtId="0" fontId="28" fillId="7" borderId="23" xfId="0" applyFont="1" applyFill="1" applyBorder="1" applyAlignment="1" applyProtection="1">
      <alignment horizontal="left"/>
      <protection locked="0"/>
    </xf>
    <xf numFmtId="0" fontId="28" fillId="4" borderId="44" xfId="0" applyFont="1" applyFill="1" applyBorder="1" applyAlignment="1" applyProtection="1">
      <alignment horizontal="left"/>
      <protection locked="0"/>
    </xf>
    <xf numFmtId="0" fontId="28" fillId="4" borderId="23" xfId="0" applyFont="1" applyFill="1" applyBorder="1" applyAlignment="1" applyProtection="1">
      <alignment horizontal="left"/>
      <protection locked="0"/>
    </xf>
    <xf numFmtId="0" fontId="28" fillId="4" borderId="12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41" fillId="0" borderId="0" xfId="36" applyFont="1" applyFill="1" applyAlignment="1" applyProtection="1">
      <alignment/>
      <protection/>
    </xf>
    <xf numFmtId="49" fontId="18" fillId="0" borderId="45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right"/>
      <protection/>
    </xf>
    <xf numFmtId="3" fontId="18" fillId="24" borderId="46" xfId="0" applyNumberFormat="1" applyFont="1" applyFill="1" applyBorder="1" applyAlignment="1" applyProtection="1">
      <alignment horizontal="center"/>
      <protection hidden="1"/>
    </xf>
    <xf numFmtId="49" fontId="28" fillId="17" borderId="47" xfId="0" applyNumberFormat="1" applyFont="1" applyFill="1" applyBorder="1" applyAlignment="1" applyProtection="1">
      <alignment horizontal="center"/>
      <protection locked="0"/>
    </xf>
    <xf numFmtId="0" fontId="28" fillId="17" borderId="48" xfId="0" applyFont="1" applyFill="1" applyBorder="1" applyAlignment="1" applyProtection="1">
      <alignment/>
      <protection locked="0"/>
    </xf>
    <xf numFmtId="0" fontId="28" fillId="17" borderId="48" xfId="0" applyFont="1" applyFill="1" applyBorder="1" applyAlignment="1" applyProtection="1">
      <alignment horizontal="center"/>
      <protection locked="0"/>
    </xf>
    <xf numFmtId="1" fontId="19" fillId="17" borderId="48" xfId="0" applyNumberFormat="1" applyFont="1" applyFill="1" applyBorder="1" applyAlignment="1" applyProtection="1">
      <alignment horizontal="center"/>
      <protection/>
    </xf>
    <xf numFmtId="2" fontId="28" fillId="17" borderId="48" xfId="0" applyNumberFormat="1" applyFont="1" applyFill="1" applyBorder="1" applyAlignment="1" applyProtection="1">
      <alignment horizontal="center"/>
      <protection locked="0"/>
    </xf>
    <xf numFmtId="1" fontId="19" fillId="17" borderId="48" xfId="0" applyNumberFormat="1" applyFont="1" applyFill="1" applyBorder="1" applyAlignment="1" applyProtection="1">
      <alignment horizontal="center"/>
      <protection locked="0"/>
    </xf>
    <xf numFmtId="0" fontId="26" fillId="17" borderId="48" xfId="0" applyFont="1" applyFill="1" applyBorder="1" applyAlignment="1" applyProtection="1">
      <alignment horizontal="center"/>
      <protection locked="0"/>
    </xf>
    <xf numFmtId="0" fontId="18" fillId="17" borderId="49" xfId="0" applyFont="1" applyFill="1" applyBorder="1" applyAlignment="1" applyProtection="1">
      <alignment horizontal="center"/>
      <protection locked="0"/>
    </xf>
    <xf numFmtId="0" fontId="28" fillId="0" borderId="12" xfId="0" applyFont="1" applyBorder="1" applyAlignment="1" applyProtection="1">
      <alignment horizontal="center"/>
      <protection/>
    </xf>
    <xf numFmtId="0" fontId="28" fillId="4" borderId="12" xfId="0" applyFont="1" applyFill="1" applyBorder="1" applyAlignment="1" applyProtection="1">
      <alignment horizontal="center" vertical="center"/>
      <protection/>
    </xf>
    <xf numFmtId="0" fontId="28" fillId="7" borderId="12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21" borderId="50" xfId="0" applyFont="1" applyFill="1" applyBorder="1" applyAlignment="1">
      <alignment horizontal="center" vertical="center"/>
    </xf>
    <xf numFmtId="0" fontId="60" fillId="21" borderId="32" xfId="0" applyFont="1" applyFill="1" applyBorder="1" applyAlignment="1">
      <alignment horizontal="center" vertical="center"/>
    </xf>
    <xf numFmtId="0" fontId="59" fillId="21" borderId="32" xfId="0" applyFont="1" applyFill="1" applyBorder="1" applyAlignment="1">
      <alignment horizontal="center" vertical="center"/>
    </xf>
    <xf numFmtId="0" fontId="59" fillId="21" borderId="46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3" fontId="54" fillId="24" borderId="10" xfId="0" applyNumberFormat="1" applyFont="1" applyFill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3" fontId="54" fillId="27" borderId="16" xfId="0" applyNumberFormat="1" applyFont="1" applyFill="1" applyBorder="1" applyAlignment="1">
      <alignment horizontal="center" vertical="center"/>
    </xf>
    <xf numFmtId="0" fontId="55" fillId="27" borderId="11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/>
    </xf>
    <xf numFmtId="3" fontId="54" fillId="24" borderId="22" xfId="0" applyNumberFormat="1" applyFont="1" applyFill="1" applyBorder="1" applyAlignment="1">
      <alignment horizontal="center" vertical="center"/>
    </xf>
    <xf numFmtId="3" fontId="54" fillId="27" borderId="53" xfId="0" applyNumberFormat="1" applyFont="1" applyFill="1" applyBorder="1" applyAlignment="1">
      <alignment horizontal="center" vertical="center"/>
    </xf>
    <xf numFmtId="0" fontId="55" fillId="27" borderId="54" xfId="0" applyFont="1" applyFill="1" applyBorder="1" applyAlignment="1">
      <alignment horizontal="left" vertical="center"/>
    </xf>
    <xf numFmtId="3" fontId="62" fillId="0" borderId="12" xfId="0" applyNumberFormat="1" applyFont="1" applyFill="1" applyBorder="1" applyAlignment="1">
      <alignment horizontal="center" vertical="center"/>
    </xf>
    <xf numFmtId="3" fontId="54" fillId="24" borderId="12" xfId="0" applyNumberFormat="1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3" fontId="54" fillId="0" borderId="53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Fill="1" applyBorder="1" applyAlignment="1">
      <alignment horizontal="center" vertical="center"/>
    </xf>
    <xf numFmtId="3" fontId="62" fillId="0" borderId="15" xfId="0" applyNumberFormat="1" applyFont="1" applyBorder="1" applyAlignment="1">
      <alignment horizontal="center" vertical="center"/>
    </xf>
    <xf numFmtId="3" fontId="54" fillId="27" borderId="55" xfId="0" applyNumberFormat="1" applyFont="1" applyFill="1" applyBorder="1" applyAlignment="1">
      <alignment horizontal="center" vertical="center"/>
    </xf>
    <xf numFmtId="0" fontId="55" fillId="27" borderId="56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0" fontId="10" fillId="25" borderId="10" xfId="0" applyFont="1" applyFill="1" applyBorder="1" applyAlignment="1">
      <alignment vertical="center"/>
    </xf>
    <xf numFmtId="0" fontId="10" fillId="25" borderId="37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" fontId="68" fillId="25" borderId="12" xfId="0" applyNumberFormat="1" applyFont="1" applyFill="1" applyBorder="1" applyAlignment="1" applyProtection="1">
      <alignment horizontal="center" vertical="center"/>
      <protection locked="0"/>
    </xf>
    <xf numFmtId="3" fontId="62" fillId="0" borderId="31" xfId="0" applyNumberFormat="1" applyFont="1" applyFill="1" applyBorder="1" applyAlignment="1">
      <alignment horizontal="center" vertical="center"/>
    </xf>
    <xf numFmtId="0" fontId="20" fillId="27" borderId="0" xfId="0" applyFont="1" applyFill="1" applyAlignment="1" applyProtection="1">
      <alignment horizontal="left" vertical="center"/>
      <protection/>
    </xf>
    <xf numFmtId="0" fontId="24" fillId="27" borderId="0" xfId="0" applyFont="1" applyFill="1" applyBorder="1" applyAlignment="1" applyProtection="1">
      <alignment horizontal="center" vertical="center"/>
      <protection/>
    </xf>
    <xf numFmtId="0" fontId="24" fillId="27" borderId="27" xfId="0" applyFont="1" applyFill="1" applyBorder="1" applyAlignment="1" applyProtection="1">
      <alignment horizontal="center" vertical="center"/>
      <protection/>
    </xf>
    <xf numFmtId="0" fontId="24" fillId="27" borderId="27" xfId="0" applyFont="1" applyFill="1" applyBorder="1" applyAlignment="1" applyProtection="1">
      <alignment horizontal="center" vertical="center"/>
      <protection locked="0"/>
    </xf>
    <xf numFmtId="0" fontId="24" fillId="27" borderId="19" xfId="0" applyFont="1" applyFill="1" applyBorder="1" applyAlignment="1" applyProtection="1">
      <alignment horizontal="center" vertical="center"/>
      <protection/>
    </xf>
    <xf numFmtId="0" fontId="24" fillId="27" borderId="19" xfId="0" applyFont="1" applyFill="1" applyBorder="1" applyAlignment="1" applyProtection="1">
      <alignment horizontal="center" vertical="center"/>
      <protection locked="0"/>
    </xf>
    <xf numFmtId="0" fontId="24" fillId="27" borderId="0" xfId="0" applyFont="1" applyFill="1" applyAlignment="1" applyProtection="1">
      <alignment vertical="center"/>
      <protection locked="0"/>
    </xf>
    <xf numFmtId="0" fontId="24" fillId="27" borderId="21" xfId="0" applyFont="1" applyFill="1" applyBorder="1" applyAlignment="1" applyProtection="1">
      <alignment vertical="center"/>
      <protection/>
    </xf>
    <xf numFmtId="0" fontId="24" fillId="27" borderId="19" xfId="0" applyFont="1" applyFill="1" applyBorder="1" applyAlignment="1" applyProtection="1">
      <alignment horizontal="left" vertical="center"/>
      <protection locked="0"/>
    </xf>
    <xf numFmtId="0" fontId="0" fillId="27" borderId="0" xfId="0" applyFill="1" applyBorder="1" applyAlignment="1">
      <alignment horizontal="center" vertical="center"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8" fillId="27" borderId="27" xfId="0" applyFont="1" applyFill="1" applyBorder="1" applyAlignment="1" applyProtection="1">
      <alignment horizontal="center" vertical="center"/>
      <protection/>
    </xf>
    <xf numFmtId="0" fontId="0" fillId="27" borderId="27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18" fillId="27" borderId="25" xfId="0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horizontal="center" vertical="center"/>
    </xf>
    <xf numFmtId="0" fontId="11" fillId="27" borderId="21" xfId="0" applyFont="1" applyFill="1" applyBorder="1" applyAlignment="1">
      <alignment horizontal="center" vertical="center"/>
    </xf>
    <xf numFmtId="2" fontId="18" fillId="27" borderId="10" xfId="0" applyNumberFormat="1" applyFont="1" applyFill="1" applyBorder="1" applyAlignment="1" applyProtection="1">
      <alignment horizontal="center"/>
      <protection/>
    </xf>
    <xf numFmtId="2" fontId="18" fillId="27" borderId="12" xfId="0" applyNumberFormat="1" applyFont="1" applyFill="1" applyBorder="1" applyAlignment="1" applyProtection="1">
      <alignment horizontal="center"/>
      <protection/>
    </xf>
    <xf numFmtId="2" fontId="28" fillId="27" borderId="12" xfId="0" applyNumberFormat="1" applyFont="1" applyFill="1" applyBorder="1" applyAlignment="1" applyProtection="1">
      <alignment horizontal="center" vertical="center"/>
      <protection locked="0"/>
    </xf>
    <xf numFmtId="0" fontId="18" fillId="27" borderId="29" xfId="0" applyFont="1" applyFill="1" applyBorder="1" applyAlignment="1" applyProtection="1">
      <alignment/>
      <protection locked="0"/>
    </xf>
    <xf numFmtId="0" fontId="28" fillId="27" borderId="25" xfId="0" applyFont="1" applyFill="1" applyBorder="1" applyAlignment="1" applyProtection="1">
      <alignment horizontal="center"/>
      <protection locked="0"/>
    </xf>
    <xf numFmtId="2" fontId="28" fillId="27" borderId="12" xfId="0" applyNumberFormat="1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/>
      <protection locked="0"/>
    </xf>
    <xf numFmtId="0" fontId="28" fillId="27" borderId="48" xfId="0" applyFont="1" applyFill="1" applyBorder="1" applyAlignment="1" applyProtection="1">
      <alignment horizontal="center"/>
      <protection locked="0"/>
    </xf>
    <xf numFmtId="0" fontId="18" fillId="27" borderId="21" xfId="0" applyFont="1" applyFill="1" applyBorder="1" applyAlignment="1" applyProtection="1">
      <alignment/>
      <protection locked="0"/>
    </xf>
    <xf numFmtId="0" fontId="18" fillId="27" borderId="19" xfId="0" applyFont="1" applyFill="1" applyBorder="1" applyAlignment="1" applyProtection="1">
      <alignment/>
      <protection locked="0"/>
    </xf>
    <xf numFmtId="2" fontId="18" fillId="27" borderId="22" xfId="0" applyNumberFormat="1" applyFont="1" applyFill="1" applyBorder="1" applyAlignment="1" applyProtection="1">
      <alignment horizontal="center"/>
      <protection/>
    </xf>
    <xf numFmtId="2" fontId="18" fillId="27" borderId="31" xfId="0" applyNumberFormat="1" applyFont="1" applyFill="1" applyBorder="1" applyAlignment="1" applyProtection="1">
      <alignment horizontal="center"/>
      <protection/>
    </xf>
    <xf numFmtId="2" fontId="3" fillId="27" borderId="0" xfId="0" applyNumberFormat="1" applyFont="1" applyFill="1" applyAlignment="1" applyProtection="1">
      <alignment horizontal="center"/>
      <protection locked="0"/>
    </xf>
    <xf numFmtId="0" fontId="18" fillId="27" borderId="10" xfId="0" applyFont="1" applyFill="1" applyBorder="1" applyAlignment="1" applyProtection="1">
      <alignment horizontal="center"/>
      <protection/>
    </xf>
    <xf numFmtId="0" fontId="18" fillId="27" borderId="12" xfId="0" applyFont="1" applyFill="1" applyBorder="1" applyAlignment="1" applyProtection="1">
      <alignment horizontal="center"/>
      <protection/>
    </xf>
    <xf numFmtId="0" fontId="18" fillId="27" borderId="22" xfId="0" applyFont="1" applyFill="1" applyBorder="1" applyAlignment="1" applyProtection="1">
      <alignment horizontal="center"/>
      <protection/>
    </xf>
    <xf numFmtId="0" fontId="18" fillId="27" borderId="31" xfId="0" applyFont="1" applyFill="1" applyBorder="1" applyAlignment="1" applyProtection="1">
      <alignment horizontal="center"/>
      <protection/>
    </xf>
    <xf numFmtId="0" fontId="3" fillId="27" borderId="0" xfId="0" applyFont="1" applyFill="1" applyAlignment="1" applyProtection="1">
      <alignment horizontal="center"/>
      <protection locked="0"/>
    </xf>
    <xf numFmtId="0" fontId="18" fillId="27" borderId="10" xfId="0" applyFont="1" applyFill="1" applyBorder="1" applyAlignment="1" applyProtection="1">
      <alignment horizontal="center" vertical="center"/>
      <protection/>
    </xf>
    <xf numFmtId="1" fontId="18" fillId="27" borderId="10" xfId="0" applyNumberFormat="1" applyFont="1" applyFill="1" applyBorder="1" applyAlignment="1" applyProtection="1">
      <alignment horizontal="center" vertical="center"/>
      <protection/>
    </xf>
    <xf numFmtId="1" fontId="18" fillId="27" borderId="12" xfId="0" applyNumberFormat="1" applyFont="1" applyFill="1" applyBorder="1" applyAlignment="1" applyProtection="1">
      <alignment horizontal="center"/>
      <protection/>
    </xf>
    <xf numFmtId="2" fontId="28" fillId="27" borderId="23" xfId="0" applyNumberFormat="1" applyFont="1" applyFill="1" applyBorder="1" applyAlignment="1" applyProtection="1">
      <alignment horizontal="center" vertical="center"/>
      <protection locked="0"/>
    </xf>
    <xf numFmtId="1" fontId="18" fillId="27" borderId="10" xfId="0" applyNumberFormat="1" applyFont="1" applyFill="1" applyBorder="1" applyAlignment="1" applyProtection="1">
      <alignment horizontal="center"/>
      <protection/>
    </xf>
    <xf numFmtId="1" fontId="18" fillId="27" borderId="22" xfId="0" applyNumberFormat="1" applyFont="1" applyFill="1" applyBorder="1" applyAlignment="1" applyProtection="1">
      <alignment horizontal="center"/>
      <protection/>
    </xf>
    <xf numFmtId="1" fontId="18" fillId="27" borderId="31" xfId="0" applyNumberFormat="1" applyFont="1" applyFill="1" applyBorder="1" applyAlignment="1" applyProtection="1">
      <alignment horizontal="center"/>
      <protection/>
    </xf>
    <xf numFmtId="1" fontId="3" fillId="27" borderId="0" xfId="0" applyNumberFormat="1" applyFont="1" applyFill="1" applyAlignment="1" applyProtection="1">
      <alignment horizontal="center"/>
      <protection locked="0"/>
    </xf>
    <xf numFmtId="170" fontId="3" fillId="27" borderId="0" xfId="0" applyNumberFormat="1" applyFont="1" applyFill="1" applyAlignment="1" applyProtection="1">
      <alignment horizontal="center"/>
      <protection locked="0"/>
    </xf>
    <xf numFmtId="2" fontId="18" fillId="27" borderId="10" xfId="0" applyNumberFormat="1" applyFont="1" applyFill="1" applyBorder="1" applyAlignment="1" applyProtection="1">
      <alignment horizontal="center" vertical="center"/>
      <protection/>
    </xf>
    <xf numFmtId="2" fontId="18" fillId="27" borderId="20" xfId="0" applyNumberFormat="1" applyFont="1" applyFill="1" applyBorder="1" applyAlignment="1" applyProtection="1">
      <alignment horizontal="center"/>
      <protection/>
    </xf>
    <xf numFmtId="20" fontId="28" fillId="27" borderId="12" xfId="0" applyNumberFormat="1" applyFont="1" applyFill="1" applyBorder="1" applyAlignment="1" applyProtection="1" quotePrefix="1">
      <alignment horizontal="center" vertical="center"/>
      <protection locked="0"/>
    </xf>
    <xf numFmtId="20" fontId="28" fillId="27" borderId="12" xfId="0" applyNumberFormat="1" applyFont="1" applyFill="1" applyBorder="1" applyAlignment="1" applyProtection="1">
      <alignment horizontal="center" vertical="center"/>
      <protection locked="0"/>
    </xf>
    <xf numFmtId="2" fontId="28" fillId="27" borderId="25" xfId="0" applyNumberFormat="1" applyFont="1" applyFill="1" applyBorder="1" applyAlignment="1" applyProtection="1">
      <alignment horizontal="center"/>
      <protection locked="0"/>
    </xf>
    <xf numFmtId="2" fontId="28" fillId="27" borderId="48" xfId="0" applyNumberFormat="1" applyFont="1" applyFill="1" applyBorder="1" applyAlignment="1" applyProtection="1">
      <alignment horizontal="center"/>
      <protection locked="0"/>
    </xf>
    <xf numFmtId="49" fontId="28" fillId="27" borderId="47" xfId="0" applyNumberFormat="1" applyFont="1" applyFill="1" applyBorder="1" applyAlignment="1" applyProtection="1">
      <alignment horizontal="center"/>
      <protection locked="0"/>
    </xf>
    <xf numFmtId="0" fontId="28" fillId="27" borderId="48" xfId="0" applyFont="1" applyFill="1" applyBorder="1" applyAlignment="1" applyProtection="1">
      <alignment/>
      <protection locked="0"/>
    </xf>
    <xf numFmtId="1" fontId="19" fillId="27" borderId="48" xfId="0" applyNumberFormat="1" applyFont="1" applyFill="1" applyBorder="1" applyAlignment="1" applyProtection="1">
      <alignment horizontal="center"/>
      <protection/>
    </xf>
    <xf numFmtId="1" fontId="19" fillId="27" borderId="48" xfId="0" applyNumberFormat="1" applyFont="1" applyFill="1" applyBorder="1" applyAlignment="1" applyProtection="1">
      <alignment horizontal="center"/>
      <protection locked="0"/>
    </xf>
    <xf numFmtId="0" fontId="26" fillId="27" borderId="48" xfId="0" applyFont="1" applyFill="1" applyBorder="1" applyAlignment="1" applyProtection="1">
      <alignment horizontal="center"/>
      <protection locked="0"/>
    </xf>
    <xf numFmtId="0" fontId="18" fillId="27" borderId="49" xfId="0" applyFont="1" applyFill="1" applyBorder="1" applyAlignment="1" applyProtection="1">
      <alignment horizontal="center"/>
      <protection locked="0"/>
    </xf>
    <xf numFmtId="0" fontId="3" fillId="27" borderId="0" xfId="0" applyFont="1" applyFill="1" applyBorder="1" applyAlignment="1" applyProtection="1">
      <alignment/>
      <protection locked="0"/>
    </xf>
    <xf numFmtId="0" fontId="28" fillId="7" borderId="44" xfId="0" applyFont="1" applyFill="1" applyBorder="1" applyAlignment="1" applyProtection="1">
      <alignment vertical="center"/>
      <protection locked="0"/>
    </xf>
    <xf numFmtId="0" fontId="28" fillId="4" borderId="44" xfId="0" applyFont="1" applyFill="1" applyBorder="1" applyAlignment="1" applyProtection="1">
      <alignment vertical="center"/>
      <protection locked="0"/>
    </xf>
    <xf numFmtId="0" fontId="28" fillId="7" borderId="23" xfId="0" applyFont="1" applyFill="1" applyBorder="1" applyAlignment="1" applyProtection="1">
      <alignment vertical="center"/>
      <protection locked="0"/>
    </xf>
    <xf numFmtId="0" fontId="28" fillId="4" borderId="23" xfId="0" applyFont="1" applyFill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 textRotation="90" wrapText="1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1" fontId="68" fillId="0" borderId="19" xfId="0" applyNumberFormat="1" applyFont="1" applyFill="1" applyBorder="1" applyAlignment="1" applyProtection="1">
      <alignment horizontal="center" vertical="center"/>
      <protection locked="0"/>
    </xf>
    <xf numFmtId="2" fontId="28" fillId="27" borderId="19" xfId="0" applyNumberFormat="1" applyFont="1" applyFill="1" applyBorder="1" applyAlignment="1" applyProtection="1">
      <alignment horizontal="center" vertical="center"/>
      <protection locked="0"/>
    </xf>
    <xf numFmtId="0" fontId="18" fillId="27" borderId="12" xfId="0" applyFont="1" applyFill="1" applyBorder="1" applyAlignment="1" applyProtection="1">
      <alignment/>
      <protection locked="0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1" fontId="19" fillId="27" borderId="19" xfId="0" applyNumberFormat="1" applyFont="1" applyFill="1" applyBorder="1" applyAlignment="1" applyProtection="1">
      <alignment horizontal="center"/>
      <protection/>
    </xf>
    <xf numFmtId="0" fontId="18" fillId="0" borderId="19" xfId="0" applyFont="1" applyFill="1" applyBorder="1" applyAlignment="1" applyProtection="1">
      <alignment/>
      <protection locked="0"/>
    </xf>
    <xf numFmtId="2" fontId="28" fillId="27" borderId="23" xfId="0" applyNumberFormat="1" applyFont="1" applyFill="1" applyBorder="1" applyAlignment="1" applyProtection="1">
      <alignment horizontal="center"/>
      <protection locked="0"/>
    </xf>
    <xf numFmtId="1" fontId="19" fillId="17" borderId="25" xfId="0" applyNumberFormat="1" applyFont="1" applyFill="1" applyBorder="1" applyAlignment="1" applyProtection="1">
      <alignment horizontal="center"/>
      <protection locked="0"/>
    </xf>
    <xf numFmtId="0" fontId="25" fillId="0" borderId="29" xfId="0" applyFont="1" applyFill="1" applyBorder="1" applyAlignment="1" applyProtection="1">
      <alignment horizontal="right"/>
      <protection/>
    </xf>
    <xf numFmtId="0" fontId="18" fillId="0" borderId="19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/>
    </xf>
    <xf numFmtId="1" fontId="27" fillId="17" borderId="29" xfId="0" applyNumberFormat="1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right"/>
      <protection/>
    </xf>
    <xf numFmtId="0" fontId="18" fillId="17" borderId="57" xfId="0" applyFont="1" applyFill="1" applyBorder="1" applyAlignment="1" applyProtection="1">
      <alignment horizontal="center"/>
      <protection locked="0"/>
    </xf>
    <xf numFmtId="0" fontId="18" fillId="17" borderId="49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/>
    </xf>
    <xf numFmtId="0" fontId="86" fillId="0" borderId="0" xfId="0" applyFont="1" applyFill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86" fillId="27" borderId="0" xfId="0" applyFont="1" applyFill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vertical="center"/>
      <protection/>
    </xf>
    <xf numFmtId="0" fontId="87" fillId="0" borderId="0" xfId="0" applyFont="1" applyAlignment="1" applyProtection="1">
      <alignment/>
      <protection locked="0"/>
    </xf>
    <xf numFmtId="0" fontId="87" fillId="0" borderId="0" xfId="0" applyFont="1" applyBorder="1" applyAlignment="1" applyProtection="1">
      <alignment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18" fillId="7" borderId="23" xfId="0" applyFont="1" applyFill="1" applyBorder="1" applyAlignment="1" applyProtection="1">
      <alignment horizontal="center" vertical="center"/>
      <protection/>
    </xf>
    <xf numFmtId="0" fontId="18" fillId="25" borderId="20" xfId="0" applyFont="1" applyFill="1" applyBorder="1" applyAlignment="1" applyProtection="1">
      <alignment horizontal="center" vertical="center"/>
      <protection/>
    </xf>
    <xf numFmtId="0" fontId="18" fillId="25" borderId="19" xfId="0" applyFont="1" applyFill="1" applyBorder="1" applyAlignment="1" applyProtection="1">
      <alignment horizontal="center" vertical="center"/>
      <protection/>
    </xf>
    <xf numFmtId="0" fontId="30" fillId="25" borderId="20" xfId="0" applyFont="1" applyFill="1" applyBorder="1" applyAlignment="1" applyProtection="1">
      <alignment horizontal="center"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30" fillId="25" borderId="23" xfId="0" applyFont="1" applyFill="1" applyBorder="1" applyAlignment="1" applyProtection="1">
      <alignment horizontal="center" vertical="center"/>
      <protection/>
    </xf>
    <xf numFmtId="0" fontId="18" fillId="7" borderId="20" xfId="0" applyFont="1" applyFill="1" applyBorder="1" applyAlignment="1" applyProtection="1">
      <alignment horizontal="center" vertical="center"/>
      <protection/>
    </xf>
    <xf numFmtId="0" fontId="53" fillId="26" borderId="0" xfId="0" applyFont="1" applyFill="1" applyAlignment="1" applyProtection="1">
      <alignment horizontal="center" vertical="center"/>
      <protection/>
    </xf>
    <xf numFmtId="0" fontId="36" fillId="25" borderId="0" xfId="0" applyFont="1" applyFill="1" applyAlignment="1" applyProtection="1">
      <alignment horizontal="center" vertical="center"/>
      <protection/>
    </xf>
    <xf numFmtId="0" fontId="86" fillId="0" borderId="20" xfId="0" applyFont="1" applyFill="1" applyBorder="1" applyAlignment="1" applyProtection="1">
      <alignment horizontal="center" vertical="center"/>
      <protection locked="0"/>
    </xf>
    <xf numFmtId="0" fontId="86" fillId="0" borderId="19" xfId="0" applyFont="1" applyFill="1" applyBorder="1" applyAlignment="1" applyProtection="1">
      <alignment horizontal="center" vertical="center"/>
      <protection locked="0"/>
    </xf>
    <xf numFmtId="0" fontId="86" fillId="0" borderId="23" xfId="0" applyFont="1" applyFill="1" applyBorder="1" applyAlignment="1" applyProtection="1">
      <alignment horizontal="center" vertical="center"/>
      <protection locked="0"/>
    </xf>
    <xf numFmtId="0" fontId="30" fillId="27" borderId="21" xfId="0" applyFont="1" applyFill="1" applyBorder="1" applyAlignment="1" applyProtection="1">
      <alignment horizontal="center" vertical="justify"/>
      <protection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30" fillId="27" borderId="0" xfId="0" applyFont="1" applyFill="1" applyBorder="1" applyAlignment="1" applyProtection="1">
      <alignment horizontal="left" vertical="center" indent="1"/>
      <protection/>
    </xf>
    <xf numFmtId="0" fontId="31" fillId="27" borderId="0" xfId="0" applyFont="1" applyFill="1" applyBorder="1" applyAlignment="1">
      <alignment horizontal="left" vertical="center" indent="1"/>
    </xf>
    <xf numFmtId="14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/>
    </xf>
    <xf numFmtId="0" fontId="18" fillId="3" borderId="19" xfId="0" applyFont="1" applyFill="1" applyBorder="1" applyAlignment="1" applyProtection="1">
      <alignment horizontal="center" vertical="center"/>
      <protection/>
    </xf>
    <xf numFmtId="0" fontId="18" fillId="3" borderId="23" xfId="0" applyFont="1" applyFill="1" applyBorder="1" applyAlignment="1" applyProtection="1">
      <alignment horizontal="center" vertical="center"/>
      <protection/>
    </xf>
    <xf numFmtId="14" fontId="18" fillId="17" borderId="19" xfId="0" applyNumberFormat="1" applyFont="1" applyFill="1" applyBorder="1" applyAlignment="1" applyProtection="1">
      <alignment horizontal="center" vertical="center"/>
      <protection locked="0"/>
    </xf>
    <xf numFmtId="0" fontId="18" fillId="17" borderId="23" xfId="0" applyFont="1" applyFill="1" applyBorder="1" applyAlignment="1" applyProtection="1">
      <alignment horizontal="center" vertical="center"/>
      <protection locked="0"/>
    </xf>
    <xf numFmtId="0" fontId="35" fillId="25" borderId="20" xfId="0" applyFont="1" applyFill="1" applyBorder="1" applyAlignment="1" applyProtection="1">
      <alignment horizontal="center" vertical="center"/>
      <protection/>
    </xf>
    <xf numFmtId="0" fontId="35" fillId="25" borderId="19" xfId="0" applyFont="1" applyFill="1" applyBorder="1" applyAlignment="1" applyProtection="1">
      <alignment horizontal="center" vertical="center"/>
      <protection/>
    </xf>
    <xf numFmtId="0" fontId="35" fillId="25" borderId="23" xfId="0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horizontal="center" vertical="center"/>
      <protection/>
    </xf>
    <xf numFmtId="0" fontId="18" fillId="3" borderId="20" xfId="0" applyFont="1" applyFill="1" applyBorder="1" applyAlignment="1" applyProtection="1">
      <alignment horizontal="right" vertical="center"/>
      <protection/>
    </xf>
    <xf numFmtId="0" fontId="18" fillId="3" borderId="19" xfId="0" applyFont="1" applyFill="1" applyBorder="1" applyAlignment="1" applyProtection="1">
      <alignment horizontal="right" vertical="center"/>
      <protection/>
    </xf>
    <xf numFmtId="0" fontId="18" fillId="3" borderId="23" xfId="0" applyFont="1" applyFill="1" applyBorder="1" applyAlignment="1" applyProtection="1">
      <alignment horizontal="right" vertical="center"/>
      <protection/>
    </xf>
    <xf numFmtId="0" fontId="21" fillId="7" borderId="0" xfId="0" applyFont="1" applyFill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14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3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21" borderId="58" xfId="0" applyFont="1" applyFill="1" applyBorder="1" applyAlignment="1">
      <alignment horizontal="center" vertical="center" wrapText="1"/>
    </xf>
    <xf numFmtId="0" fontId="57" fillId="21" borderId="59" xfId="0" applyFont="1" applyFill="1" applyBorder="1" applyAlignment="1">
      <alignment horizontal="center" vertical="center" wrapText="1"/>
    </xf>
    <xf numFmtId="0" fontId="58" fillId="21" borderId="36" xfId="0" applyFont="1" applyFill="1" applyBorder="1" applyAlignment="1">
      <alignment horizontal="center" vertical="center"/>
    </xf>
    <xf numFmtId="0" fontId="58" fillId="21" borderId="26" xfId="0" applyFont="1" applyFill="1" applyBorder="1" applyAlignment="1">
      <alignment horizontal="center" vertical="center"/>
    </xf>
    <xf numFmtId="0" fontId="58" fillId="21" borderId="60" xfId="0" applyFont="1" applyFill="1" applyBorder="1" applyAlignment="1">
      <alignment horizontal="center" vertical="center"/>
    </xf>
    <xf numFmtId="0" fontId="57" fillId="21" borderId="51" xfId="0" applyFont="1" applyFill="1" applyBorder="1" applyAlignment="1">
      <alignment horizontal="center" vertical="center" wrapText="1"/>
    </xf>
    <xf numFmtId="0" fontId="57" fillId="21" borderId="61" xfId="0" applyFont="1" applyFill="1" applyBorder="1" applyAlignment="1">
      <alignment horizontal="center" vertical="center" wrapText="1"/>
    </xf>
    <xf numFmtId="0" fontId="57" fillId="21" borderId="45" xfId="0" applyFont="1" applyFill="1" applyBorder="1" applyAlignment="1">
      <alignment horizontal="center" vertical="center" wrapText="1"/>
    </xf>
    <xf numFmtId="0" fontId="57" fillId="21" borderId="6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4</xdr:col>
      <xdr:colOff>400050</xdr:colOff>
      <xdr:row>1</xdr:row>
      <xdr:rowOff>133350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466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20">
      <selection activeCell="L27" sqref="L27"/>
    </sheetView>
  </sheetViews>
  <sheetFormatPr defaultColWidth="9.140625" defaultRowHeight="12.75"/>
  <cols>
    <col min="1" max="1" width="3.421875" style="227" customWidth="1"/>
    <col min="2" max="2" width="11.28125" style="226" customWidth="1"/>
    <col min="3" max="3" width="11.57421875" style="226" customWidth="1"/>
    <col min="4" max="4" width="25.00390625" style="226" customWidth="1"/>
    <col min="5" max="8" width="9.140625" style="226" customWidth="1"/>
    <col min="9" max="9" width="8.8515625" style="226" customWidth="1"/>
    <col min="10" max="10" width="3.00390625" style="226" customWidth="1"/>
    <col min="11" max="16384" width="9.140625" style="226" customWidth="1"/>
  </cols>
  <sheetData>
    <row r="1" spans="1:9" ht="13.5">
      <c r="A1" s="226"/>
      <c r="B1" s="331" t="s">
        <v>198</v>
      </c>
      <c r="C1" s="332"/>
      <c r="D1" s="332"/>
      <c r="E1" s="332"/>
      <c r="F1" s="302"/>
      <c r="G1" s="302"/>
      <c r="H1" s="302"/>
      <c r="I1" s="303" t="s">
        <v>199</v>
      </c>
    </row>
    <row r="2" spans="3:9" ht="12.75">
      <c r="C2" s="228"/>
      <c r="D2" s="228"/>
      <c r="E2" s="228"/>
      <c r="F2" s="228"/>
      <c r="G2" s="228"/>
      <c r="H2" s="228"/>
      <c r="I2" s="228"/>
    </row>
    <row r="3" spans="2:10" ht="15.75">
      <c r="B3" s="229" t="s">
        <v>200</v>
      </c>
      <c r="C3" s="230"/>
      <c r="D3" s="230"/>
      <c r="E3" s="230"/>
      <c r="F3" s="230"/>
      <c r="G3" s="230"/>
      <c r="H3" s="230"/>
      <c r="I3" s="230"/>
      <c r="J3" s="230"/>
    </row>
    <row r="4" spans="1:2" ht="12.75">
      <c r="A4" s="227" t="s">
        <v>3</v>
      </c>
      <c r="B4" s="226" t="s">
        <v>201</v>
      </c>
    </row>
    <row r="5" ht="12.75">
      <c r="B5" s="226" t="s">
        <v>202</v>
      </c>
    </row>
    <row r="6" spans="2:9" ht="12.75">
      <c r="B6" s="239" t="s">
        <v>247</v>
      </c>
      <c r="C6" s="231"/>
      <c r="D6" s="231"/>
      <c r="E6" s="231"/>
      <c r="F6" s="231"/>
      <c r="G6" s="231"/>
      <c r="H6" s="231"/>
      <c r="I6" s="231"/>
    </row>
    <row r="7" spans="2:9" ht="12.75">
      <c r="B7" s="231" t="s">
        <v>203</v>
      </c>
      <c r="C7" s="231"/>
      <c r="D7" s="231"/>
      <c r="E7" s="231"/>
      <c r="F7" s="231"/>
      <c r="G7" s="231"/>
      <c r="H7" s="231"/>
      <c r="I7" s="231"/>
    </row>
    <row r="8" ht="12.75">
      <c r="B8" s="232" t="s">
        <v>161</v>
      </c>
    </row>
    <row r="9" ht="12.75">
      <c r="B9" s="232" t="s">
        <v>248</v>
      </c>
    </row>
    <row r="11" spans="1:2" ht="12.75">
      <c r="A11" s="227" t="s">
        <v>37</v>
      </c>
      <c r="B11" s="226" t="s">
        <v>204</v>
      </c>
    </row>
    <row r="12" ht="12.75">
      <c r="B12" s="226" t="s">
        <v>205</v>
      </c>
    </row>
    <row r="14" spans="1:9" ht="12.75">
      <c r="A14" s="227" t="s">
        <v>38</v>
      </c>
      <c r="B14" s="228" t="s">
        <v>206</v>
      </c>
      <c r="C14" s="228"/>
      <c r="D14" s="228"/>
      <c r="E14" s="228"/>
      <c r="F14" s="228"/>
      <c r="G14" s="228"/>
      <c r="H14" s="228"/>
      <c r="I14" s="228"/>
    </row>
    <row r="15" spans="2:9" ht="12.75">
      <c r="B15" s="228" t="s">
        <v>84</v>
      </c>
      <c r="C15" s="228"/>
      <c r="D15" s="228"/>
      <c r="E15" s="228"/>
      <c r="F15" s="228"/>
      <c r="G15" s="228"/>
      <c r="H15" s="228"/>
      <c r="I15" s="228"/>
    </row>
    <row r="17" spans="1:2" ht="12.75">
      <c r="A17" s="227" t="s">
        <v>39</v>
      </c>
      <c r="B17" s="232" t="s">
        <v>164</v>
      </c>
    </row>
    <row r="18" ht="12.75">
      <c r="B18" s="226" t="s">
        <v>156</v>
      </c>
    </row>
    <row r="19" ht="12.75">
      <c r="B19" s="226" t="s">
        <v>207</v>
      </c>
    </row>
    <row r="21" spans="1:2" ht="12.75">
      <c r="A21" s="227" t="s">
        <v>28</v>
      </c>
      <c r="B21" s="228" t="s">
        <v>208</v>
      </c>
    </row>
    <row r="22" spans="2:12" ht="12.75">
      <c r="B22" s="240" t="s">
        <v>209</v>
      </c>
      <c r="L22" s="234"/>
    </row>
    <row r="23" ht="12.75">
      <c r="B23" s="232" t="s">
        <v>210</v>
      </c>
    </row>
    <row r="24" ht="12.75">
      <c r="B24" s="226" t="s">
        <v>211</v>
      </c>
    </row>
    <row r="25" ht="12.75">
      <c r="B25" s="226" t="s">
        <v>212</v>
      </c>
    </row>
    <row r="26" spans="2:16" ht="12.75">
      <c r="B26" s="232"/>
      <c r="D26" s="235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</row>
    <row r="27" spans="1:2" ht="12.75">
      <c r="A27" s="227" t="s">
        <v>29</v>
      </c>
      <c r="B27" s="238" t="s">
        <v>75</v>
      </c>
    </row>
    <row r="28" spans="2:9" ht="12.75">
      <c r="B28" s="228" t="s">
        <v>213</v>
      </c>
      <c r="C28" s="228"/>
      <c r="D28" s="228"/>
      <c r="E28" s="228"/>
      <c r="F28" s="228"/>
      <c r="G28" s="228"/>
      <c r="H28" s="228"/>
      <c r="I28" s="228"/>
    </row>
    <row r="29" spans="2:11" ht="12.75">
      <c r="B29" s="305" t="s">
        <v>214</v>
      </c>
      <c r="C29" s="228"/>
      <c r="D29" s="228"/>
      <c r="E29" s="228"/>
      <c r="F29" s="228"/>
      <c r="G29" s="228"/>
      <c r="H29" s="228"/>
      <c r="I29" s="228"/>
      <c r="K29" s="228"/>
    </row>
    <row r="30" spans="2:11" ht="12.75">
      <c r="B30" s="240" t="s">
        <v>215</v>
      </c>
      <c r="C30" s="228"/>
      <c r="D30" s="228"/>
      <c r="E30" s="228"/>
      <c r="F30" s="228"/>
      <c r="G30" s="228"/>
      <c r="H30" s="228"/>
      <c r="I30" s="228"/>
      <c r="K30" s="228"/>
    </row>
    <row r="31" spans="2:11" ht="12.75">
      <c r="B31" s="228" t="s">
        <v>216</v>
      </c>
      <c r="C31" s="228"/>
      <c r="D31" s="228"/>
      <c r="E31" s="228"/>
      <c r="F31" s="228"/>
      <c r="G31" s="228"/>
      <c r="H31" s="228"/>
      <c r="I31" s="228"/>
      <c r="K31" s="228"/>
    </row>
    <row r="32" spans="2:11" ht="12.75">
      <c r="B32" s="304" t="s">
        <v>217</v>
      </c>
      <c r="C32" s="228"/>
      <c r="D32" s="228"/>
      <c r="E32" s="228"/>
      <c r="F32" s="228"/>
      <c r="G32" s="228"/>
      <c r="H32" s="228"/>
      <c r="I32" s="228"/>
      <c r="K32" s="228"/>
    </row>
    <row r="33" spans="2:11" ht="12.75">
      <c r="B33" s="240" t="s">
        <v>157</v>
      </c>
      <c r="C33" s="228"/>
      <c r="D33" s="228"/>
      <c r="E33" s="228"/>
      <c r="F33" s="228"/>
      <c r="G33" s="228"/>
      <c r="H33" s="228"/>
      <c r="I33" s="228"/>
      <c r="K33" s="228"/>
    </row>
    <row r="34" spans="2:9" ht="12.75">
      <c r="B34" s="231" t="s">
        <v>218</v>
      </c>
      <c r="C34" s="231"/>
      <c r="D34" s="231"/>
      <c r="E34" s="231"/>
      <c r="F34" s="231"/>
      <c r="G34" s="231"/>
      <c r="H34" s="231"/>
      <c r="I34" s="231"/>
    </row>
    <row r="35" ht="12.75">
      <c r="B35" s="304" t="s">
        <v>219</v>
      </c>
    </row>
    <row r="36" ht="12.75">
      <c r="B36" s="240" t="s">
        <v>158</v>
      </c>
    </row>
    <row r="37" ht="12.75">
      <c r="B37" s="228" t="s">
        <v>220</v>
      </c>
    </row>
    <row r="38" ht="12.75">
      <c r="B38" s="233"/>
    </row>
    <row r="39" spans="1:2" ht="12.75">
      <c r="A39" s="237" t="s">
        <v>30</v>
      </c>
      <c r="B39" s="226" t="s">
        <v>221</v>
      </c>
    </row>
    <row r="40" ht="12.75">
      <c r="B40" s="226" t="s">
        <v>222</v>
      </c>
    </row>
    <row r="41" ht="12.75">
      <c r="B41" s="226" t="s">
        <v>85</v>
      </c>
    </row>
    <row r="43" spans="1:9" ht="12.75">
      <c r="A43" s="227" t="s">
        <v>31</v>
      </c>
      <c r="B43" s="238" t="s">
        <v>223</v>
      </c>
      <c r="C43" s="230"/>
      <c r="D43" s="230"/>
      <c r="E43" s="230"/>
      <c r="F43" s="230"/>
      <c r="G43" s="230"/>
      <c r="H43" s="230"/>
      <c r="I43" s="230"/>
    </row>
    <row r="44" spans="2:9" ht="12.75">
      <c r="B44" s="230" t="s">
        <v>224</v>
      </c>
      <c r="C44" s="230"/>
      <c r="D44" s="230"/>
      <c r="E44" s="230"/>
      <c r="F44" s="230"/>
      <c r="G44" s="230"/>
      <c r="H44" s="230"/>
      <c r="I44" s="230"/>
    </row>
    <row r="45" spans="2:9" ht="12.75">
      <c r="B45" s="230" t="s">
        <v>225</v>
      </c>
      <c r="C45" s="230"/>
      <c r="D45" s="230"/>
      <c r="E45" s="230"/>
      <c r="F45" s="230"/>
      <c r="G45" s="230"/>
      <c r="H45" s="230"/>
      <c r="I45" s="230"/>
    </row>
    <row r="46" spans="2:11" ht="12.75">
      <c r="B46" s="231" t="s">
        <v>226</v>
      </c>
      <c r="C46" s="231"/>
      <c r="D46" s="231"/>
      <c r="E46" s="231"/>
      <c r="F46" s="231"/>
      <c r="G46" s="231"/>
      <c r="H46" s="231"/>
      <c r="I46" s="231"/>
      <c r="K46" s="240"/>
    </row>
    <row r="47" spans="2:9" ht="12.75">
      <c r="B47" s="239" t="s">
        <v>227</v>
      </c>
      <c r="C47" s="231"/>
      <c r="D47" s="231"/>
      <c r="E47" s="231"/>
      <c r="F47" s="231"/>
      <c r="G47" s="231"/>
      <c r="H47" s="231"/>
      <c r="I47" s="231"/>
    </row>
    <row r="48" spans="2:9" ht="12.75">
      <c r="B48" s="228"/>
      <c r="C48" s="228"/>
      <c r="D48" s="228"/>
      <c r="E48" s="228"/>
      <c r="F48" s="228"/>
      <c r="G48" s="228"/>
      <c r="H48" s="228"/>
      <c r="I48" s="228"/>
    </row>
    <row r="49" spans="1:9" ht="12.75">
      <c r="A49" s="227" t="s">
        <v>32</v>
      </c>
      <c r="B49" s="238" t="s">
        <v>86</v>
      </c>
      <c r="C49" s="230"/>
      <c r="D49" s="230"/>
      <c r="E49" s="230"/>
      <c r="F49" s="230"/>
      <c r="G49" s="230"/>
      <c r="H49" s="230"/>
      <c r="I49" s="230"/>
    </row>
    <row r="50" spans="2:9" ht="12.75">
      <c r="B50" s="230" t="s">
        <v>147</v>
      </c>
      <c r="C50" s="230"/>
      <c r="D50" s="230"/>
      <c r="E50" s="230"/>
      <c r="F50" s="230"/>
      <c r="G50" s="230"/>
      <c r="H50" s="230"/>
      <c r="I50" s="230"/>
    </row>
    <row r="51" spans="2:9" ht="12.75">
      <c r="B51" s="230" t="s">
        <v>148</v>
      </c>
      <c r="C51" s="230"/>
      <c r="D51" s="230"/>
      <c r="E51" s="230"/>
      <c r="F51" s="230"/>
      <c r="G51" s="230"/>
      <c r="H51" s="230"/>
      <c r="I51" s="230"/>
    </row>
    <row r="52" ht="12.75">
      <c r="B52" s="226" t="s">
        <v>87</v>
      </c>
    </row>
    <row r="53" ht="12.75">
      <c r="B53" s="226" t="s">
        <v>88</v>
      </c>
    </row>
    <row r="55" ht="16.5">
      <c r="B55" s="430" t="s">
        <v>228</v>
      </c>
    </row>
    <row r="56" spans="1:2" ht="15.75">
      <c r="A56" s="227" t="s">
        <v>33</v>
      </c>
      <c r="B56" s="431" t="s">
        <v>229</v>
      </c>
    </row>
    <row r="57" ht="12.75">
      <c r="B57" s="226" t="s">
        <v>236</v>
      </c>
    </row>
    <row r="58" ht="15.75">
      <c r="B58" s="431" t="s">
        <v>230</v>
      </c>
    </row>
    <row r="59" ht="12.75">
      <c r="B59" s="226" t="s">
        <v>231</v>
      </c>
    </row>
    <row r="60" ht="12.75">
      <c r="B60" s="226" t="s">
        <v>237</v>
      </c>
    </row>
    <row r="61" ht="12.75">
      <c r="B61" s="226" t="s">
        <v>232</v>
      </c>
    </row>
    <row r="62" spans="2:8" ht="12.75">
      <c r="B62" s="226" t="s">
        <v>238</v>
      </c>
      <c r="F62" s="241"/>
      <c r="H62" s="241"/>
    </row>
    <row r="64" spans="1:2" ht="15.75">
      <c r="A64" s="227" t="s">
        <v>6</v>
      </c>
      <c r="B64" s="432" t="s">
        <v>233</v>
      </c>
    </row>
    <row r="65" ht="12.75">
      <c r="B65" s="433" t="s">
        <v>244</v>
      </c>
    </row>
    <row r="66" ht="12.75">
      <c r="B66" s="433" t="s">
        <v>239</v>
      </c>
    </row>
    <row r="67" ht="12.75">
      <c r="B67" s="433" t="s">
        <v>234</v>
      </c>
    </row>
    <row r="68" ht="12.75">
      <c r="B68" s="433" t="s">
        <v>242</v>
      </c>
    </row>
    <row r="69" ht="12.75">
      <c r="B69" s="433" t="s">
        <v>235</v>
      </c>
    </row>
    <row r="70" ht="12.75">
      <c r="B70" s="226" t="s">
        <v>243</v>
      </c>
    </row>
    <row r="73" spans="2:3" ht="12.75">
      <c r="B73" s="240" t="s">
        <v>76</v>
      </c>
      <c r="C73" s="228"/>
    </row>
    <row r="74" spans="2:3" ht="12.75">
      <c r="B74" s="240"/>
      <c r="C74" s="228"/>
    </row>
    <row r="75" spans="2:10" ht="12.75">
      <c r="B75" s="238" t="s">
        <v>162</v>
      </c>
      <c r="C75" s="230"/>
      <c r="D75" s="230"/>
      <c r="E75" s="230"/>
      <c r="F75" s="230"/>
      <c r="G75" s="230"/>
      <c r="H75" s="230"/>
      <c r="I75" s="230"/>
      <c r="J75" s="228"/>
    </row>
    <row r="76" spans="2:10" ht="12.75">
      <c r="B76" s="238" t="s">
        <v>89</v>
      </c>
      <c r="C76" s="230"/>
      <c r="D76" s="230"/>
      <c r="E76" s="230"/>
      <c r="F76" s="242"/>
      <c r="G76" s="230"/>
      <c r="H76" s="230"/>
      <c r="I76" s="230"/>
      <c r="J76" s="228"/>
    </row>
    <row r="77" spans="2:10" ht="12.75">
      <c r="B77" s="228" t="s">
        <v>40</v>
      </c>
      <c r="C77" s="228"/>
      <c r="D77" s="228"/>
      <c r="E77" s="228"/>
      <c r="F77" s="370"/>
      <c r="G77" s="228"/>
      <c r="H77" s="228"/>
      <c r="I77" s="228"/>
      <c r="J77" s="228"/>
    </row>
    <row r="78" ht="12.75">
      <c r="F78" s="226" t="s">
        <v>165</v>
      </c>
    </row>
    <row r="79" spans="6:8" ht="12.75">
      <c r="F79" s="241"/>
      <c r="H79" s="241"/>
    </row>
  </sheetData>
  <sheetProtection formatCells="0" sort="0"/>
  <printOptions/>
  <pageMargins left="0.5905511811023623" right="0" top="0.5905511811023623" bottom="0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M309"/>
  <sheetViews>
    <sheetView tabSelected="1" zoomScale="90" zoomScaleNormal="90" zoomScalePageLayoutView="0" workbookViewId="0" topLeftCell="B1">
      <pane ySplit="9" topLeftCell="BM10" activePane="bottomLeft" state="frozen"/>
      <selection pane="topLeft" activeCell="A1" sqref="A1"/>
      <selection pane="bottomLeft" activeCell="AY14" sqref="AY14"/>
    </sheetView>
  </sheetViews>
  <sheetFormatPr defaultColWidth="9.140625" defaultRowHeight="12.75"/>
  <cols>
    <col min="1" max="1" width="3.7109375" style="6" hidden="1" customWidth="1"/>
    <col min="2" max="2" width="5.7109375" style="515" customWidth="1"/>
    <col min="3" max="3" width="3.28125" style="300" customWidth="1"/>
    <col min="4" max="4" width="12.7109375" style="3" customWidth="1"/>
    <col min="5" max="5" width="13.140625" style="3" customWidth="1"/>
    <col min="6" max="6" width="3.421875" style="6" customWidth="1"/>
    <col min="7" max="7" width="5.140625" style="6" hidden="1" customWidth="1"/>
    <col min="8" max="8" width="3.140625" style="6" hidden="1" customWidth="1"/>
    <col min="9" max="9" width="4.7109375" style="465" customWidth="1"/>
    <col min="10" max="10" width="2.421875" style="7" hidden="1" customWidth="1"/>
    <col min="11" max="11" width="4.8515625" style="8" customWidth="1"/>
    <col min="12" max="12" width="4.421875" style="470" customWidth="1"/>
    <col min="13" max="13" width="4.140625" style="8" customWidth="1"/>
    <col min="14" max="14" width="5.7109375" style="470" customWidth="1"/>
    <col min="15" max="15" width="4.57421875" style="8" customWidth="1"/>
    <col min="16" max="16" width="4.7109375" style="8" hidden="1" customWidth="1"/>
    <col min="17" max="17" width="4.28125" style="8" hidden="1" customWidth="1"/>
    <col min="18" max="18" width="5.421875" style="8" hidden="1" customWidth="1"/>
    <col min="19" max="19" width="5.00390625" style="8" hidden="1" customWidth="1"/>
    <col min="20" max="20" width="5.8515625" style="478" customWidth="1"/>
    <col min="21" max="21" width="5.00390625" style="8" customWidth="1"/>
    <col min="22" max="22" width="5.8515625" style="7" hidden="1" customWidth="1"/>
    <col min="23" max="23" width="5.00390625" style="8" hidden="1" customWidth="1"/>
    <col min="24" max="24" width="4.57421875" style="6" hidden="1" customWidth="1"/>
    <col min="25" max="25" width="4.140625" style="8" hidden="1" customWidth="1"/>
    <col min="26" max="26" width="5.421875" style="479" customWidth="1"/>
    <col min="27" max="27" width="4.57421875" style="9" customWidth="1"/>
    <col min="28" max="28" width="4.57421875" style="9" hidden="1" customWidth="1"/>
    <col min="29" max="29" width="4.8515625" style="7" hidden="1" customWidth="1"/>
    <col min="30" max="30" width="6.421875" style="465" customWidth="1"/>
    <col min="31" max="31" width="5.421875" style="8" customWidth="1"/>
    <col min="32" max="32" width="3.7109375" style="12" customWidth="1"/>
    <col min="33" max="33" width="6.7109375" style="64" customWidth="1"/>
    <col min="34" max="34" width="6.8515625" style="5" customWidth="1"/>
    <col min="35" max="35" width="8.57421875" style="3" customWidth="1"/>
    <col min="36" max="36" width="5.57421875" style="3" hidden="1" customWidth="1"/>
    <col min="37" max="37" width="5.28125" style="3" hidden="1" customWidth="1"/>
    <col min="38" max="38" width="5.57421875" style="3" hidden="1" customWidth="1"/>
    <col min="39" max="39" width="5.7109375" style="3" hidden="1" customWidth="1"/>
    <col min="40" max="40" width="5.57421875" style="3" hidden="1" customWidth="1"/>
    <col min="41" max="41" width="6.00390625" style="25" hidden="1" customWidth="1"/>
    <col min="42" max="43" width="4.140625" style="25" hidden="1" customWidth="1"/>
    <col min="44" max="44" width="4.57421875" style="27" hidden="1" customWidth="1"/>
    <col min="45" max="45" width="6.421875" style="25" hidden="1" customWidth="1"/>
    <col min="46" max="46" width="10.57421875" style="25" hidden="1" customWidth="1"/>
    <col min="47" max="47" width="6.28125" style="25" hidden="1" customWidth="1"/>
    <col min="48" max="49" width="9.140625" style="25" hidden="1" customWidth="1"/>
    <col min="50" max="50" width="9.140625" style="3" hidden="1" customWidth="1"/>
    <col min="51" max="16384" width="9.140625" style="3" customWidth="1"/>
  </cols>
  <sheetData>
    <row r="1" spans="1:52" s="1" customFormat="1" ht="25.5" customHeight="1">
      <c r="A1" s="31" t="s">
        <v>153</v>
      </c>
      <c r="B1" s="515"/>
      <c r="C1" s="290"/>
      <c r="D1" s="175"/>
      <c r="E1" s="175"/>
      <c r="F1" s="175"/>
      <c r="G1" s="532" t="s">
        <v>381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1">
        <v>2016</v>
      </c>
      <c r="AA1" s="531"/>
      <c r="AB1" s="531"/>
      <c r="AC1" s="531"/>
      <c r="AD1" s="531"/>
      <c r="AE1" s="531"/>
      <c r="AF1" s="531"/>
      <c r="AG1" s="531"/>
      <c r="AH1" s="2"/>
      <c r="AJ1" s="2"/>
      <c r="AK1" s="2"/>
      <c r="AL1" s="2"/>
      <c r="AM1" s="2"/>
      <c r="AN1" s="2"/>
      <c r="AO1" s="13"/>
      <c r="AP1" s="13"/>
      <c r="AQ1" s="13"/>
      <c r="AR1" s="14"/>
      <c r="AS1" s="13"/>
      <c r="AT1" s="13"/>
      <c r="AU1" s="13"/>
      <c r="AV1" s="13"/>
      <c r="AW1" s="13"/>
      <c r="AX1" s="2"/>
      <c r="AY1" s="2"/>
      <c r="AZ1" s="2"/>
    </row>
    <row r="2" spans="1:52" s="1" customFormat="1" ht="12" customHeight="1">
      <c r="A2" s="31"/>
      <c r="B2" s="516"/>
      <c r="C2" s="291"/>
      <c r="D2" s="93"/>
      <c r="E2" s="93"/>
      <c r="F2" s="319"/>
      <c r="G2" s="93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536"/>
      <c r="AF2" s="536"/>
      <c r="AG2" s="536"/>
      <c r="AH2" s="21"/>
      <c r="AI2" s="21"/>
      <c r="AJ2" s="23"/>
      <c r="AK2" s="267"/>
      <c r="AL2" s="15"/>
      <c r="AM2" s="15"/>
      <c r="AN2" s="5"/>
      <c r="AO2" s="13"/>
      <c r="AP2" s="13"/>
      <c r="AQ2" s="13"/>
      <c r="AR2" s="14"/>
      <c r="AS2" s="13"/>
      <c r="AT2" s="13"/>
      <c r="AU2" s="13"/>
      <c r="AV2" s="13"/>
      <c r="AW2" s="13"/>
      <c r="AX2" s="2"/>
      <c r="AY2" s="2"/>
      <c r="AZ2" s="2"/>
    </row>
    <row r="3" spans="1:52" s="1" customFormat="1" ht="14.25" customHeight="1">
      <c r="A3" s="31"/>
      <c r="B3" s="516"/>
      <c r="C3" s="530" t="s">
        <v>16</v>
      </c>
      <c r="D3" s="524"/>
      <c r="E3" s="530" t="s">
        <v>249</v>
      </c>
      <c r="F3" s="524"/>
      <c r="G3" s="533" t="s">
        <v>386</v>
      </c>
      <c r="H3" s="534"/>
      <c r="I3" s="534"/>
      <c r="J3" s="534"/>
      <c r="K3" s="534"/>
      <c r="L3" s="534"/>
      <c r="M3" s="534"/>
      <c r="N3" s="534"/>
      <c r="O3" s="535"/>
      <c r="P3" s="182"/>
      <c r="Q3" s="183"/>
      <c r="R3" s="530" t="s">
        <v>17</v>
      </c>
      <c r="S3" s="524"/>
      <c r="T3" s="541"/>
      <c r="U3" s="538"/>
      <c r="V3" s="538"/>
      <c r="W3" s="542"/>
      <c r="X3" s="123"/>
      <c r="Y3" s="132"/>
      <c r="Z3" s="546">
        <v>42534</v>
      </c>
      <c r="AA3" s="547"/>
      <c r="AB3" s="287"/>
      <c r="AC3" s="184" t="s">
        <v>80</v>
      </c>
      <c r="AD3" s="537"/>
      <c r="AE3" s="538"/>
      <c r="AF3" s="538"/>
      <c r="AG3" s="538"/>
      <c r="AH3" s="266"/>
      <c r="AI3" s="266"/>
      <c r="AJ3" s="266"/>
      <c r="AK3" s="13"/>
      <c r="AL3" s="13"/>
      <c r="AM3" s="267"/>
      <c r="AN3" s="2"/>
      <c r="AO3" s="13"/>
      <c r="AP3" s="13"/>
      <c r="AQ3" s="13"/>
      <c r="AR3" s="14"/>
      <c r="AS3" s="13"/>
      <c r="AT3" s="13"/>
      <c r="AU3" s="13"/>
      <c r="AV3" s="13"/>
      <c r="AW3" s="13"/>
      <c r="AX3" s="2"/>
      <c r="AY3" s="2"/>
      <c r="AZ3" s="2"/>
    </row>
    <row r="4" spans="1:52" s="1" customFormat="1" ht="6.75" customHeight="1">
      <c r="A4" s="31"/>
      <c r="B4" s="516"/>
      <c r="C4" s="292"/>
      <c r="D4" s="94"/>
      <c r="E4" s="94"/>
      <c r="F4" s="320"/>
      <c r="G4" s="159"/>
      <c r="H4" s="437"/>
      <c r="I4" s="437"/>
      <c r="J4" s="438"/>
      <c r="K4" s="439"/>
      <c r="L4" s="439"/>
      <c r="M4" s="439"/>
      <c r="N4" s="439"/>
      <c r="O4" s="439"/>
      <c r="P4" s="439"/>
      <c r="Q4" s="439"/>
      <c r="R4" s="440"/>
      <c r="S4" s="440"/>
      <c r="T4" s="441"/>
      <c r="U4" s="441"/>
      <c r="V4" s="441"/>
      <c r="W4" s="441"/>
      <c r="X4" s="442"/>
      <c r="Y4" s="443"/>
      <c r="Z4" s="441"/>
      <c r="AA4" s="441"/>
      <c r="AB4" s="444"/>
      <c r="AC4" s="441"/>
      <c r="AD4" s="441"/>
      <c r="AE4" s="263"/>
      <c r="AF4" s="95"/>
      <c r="AG4" s="95"/>
      <c r="AH4" s="13"/>
      <c r="AI4" s="13"/>
      <c r="AJ4" s="13"/>
      <c r="AK4" s="13"/>
      <c r="AL4" s="13"/>
      <c r="AM4" s="13"/>
      <c r="AN4" s="2"/>
      <c r="AO4" s="257"/>
      <c r="AP4" s="13"/>
      <c r="AQ4" s="13"/>
      <c r="AR4" s="14"/>
      <c r="AS4" s="13"/>
      <c r="AT4" s="13"/>
      <c r="AU4" s="13"/>
      <c r="AV4" s="13"/>
      <c r="AW4" s="13"/>
      <c r="AX4" s="2"/>
      <c r="AY4" s="2"/>
      <c r="AZ4" s="2"/>
    </row>
    <row r="5" spans="1:52" s="1" customFormat="1" ht="12.75" customHeight="1">
      <c r="A5" s="31"/>
      <c r="B5" s="516"/>
      <c r="C5" s="543" t="s">
        <v>81</v>
      </c>
      <c r="D5" s="544"/>
      <c r="E5" s="544"/>
      <c r="F5" s="544"/>
      <c r="G5" s="545"/>
      <c r="H5" s="310"/>
      <c r="I5" s="525" t="s">
        <v>36</v>
      </c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268"/>
      <c r="AI5" s="13"/>
      <c r="AJ5" s="13"/>
      <c r="AK5" s="13"/>
      <c r="AL5" s="269"/>
      <c r="AM5" s="269"/>
      <c r="AN5" s="258"/>
      <c r="AO5" s="13"/>
      <c r="AP5" s="13"/>
      <c r="AQ5" s="13"/>
      <c r="AR5" s="14"/>
      <c r="AS5" s="13"/>
      <c r="AT5" s="13"/>
      <c r="AU5" s="13"/>
      <c r="AV5" s="13"/>
      <c r="AW5" s="13"/>
      <c r="AX5" s="2"/>
      <c r="AY5" s="2"/>
      <c r="AZ5" s="2"/>
    </row>
    <row r="6" spans="1:52" s="1" customFormat="1" ht="9.75" customHeight="1">
      <c r="A6" s="31"/>
      <c r="B6" s="516"/>
      <c r="C6" s="293"/>
      <c r="D6" s="97"/>
      <c r="E6" s="97"/>
      <c r="F6" s="97"/>
      <c r="G6" s="97"/>
      <c r="H6" s="97"/>
      <c r="I6" s="527" t="s">
        <v>154</v>
      </c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9"/>
      <c r="AH6" s="2"/>
      <c r="AJ6" s="2"/>
      <c r="AK6" s="2"/>
      <c r="AL6" s="262"/>
      <c r="AM6" s="262"/>
      <c r="AN6" s="262"/>
      <c r="AO6" s="262"/>
      <c r="AP6" s="262"/>
      <c r="AQ6" s="262"/>
      <c r="AR6" s="14"/>
      <c r="AS6" s="13"/>
      <c r="AT6" s="13"/>
      <c r="AU6" s="13"/>
      <c r="AV6" s="13"/>
      <c r="AW6" s="13"/>
      <c r="AX6" s="2"/>
      <c r="AY6" s="2"/>
      <c r="AZ6" s="2"/>
    </row>
    <row r="7" spans="1:65" s="1" customFormat="1" ht="9.75" customHeight="1">
      <c r="A7" s="31"/>
      <c r="B7" s="516"/>
      <c r="C7" s="292"/>
      <c r="D7" s="97"/>
      <c r="E7" s="97"/>
      <c r="F7" s="97"/>
      <c r="G7" s="173"/>
      <c r="H7" s="173"/>
      <c r="I7" s="445"/>
      <c r="J7" s="446"/>
      <c r="K7" s="445"/>
      <c r="L7" s="445"/>
      <c r="M7" s="445"/>
      <c r="N7" s="445"/>
      <c r="O7" s="445"/>
      <c r="P7" s="445"/>
      <c r="Q7" s="445"/>
      <c r="R7" s="447"/>
      <c r="S7" s="448"/>
      <c r="T7" s="448"/>
      <c r="U7" s="448"/>
      <c r="V7" s="448"/>
      <c r="W7" s="448"/>
      <c r="X7" s="445"/>
      <c r="Y7" s="448"/>
      <c r="Z7" s="448"/>
      <c r="AA7" s="448"/>
      <c r="AB7" s="448"/>
      <c r="AC7" s="448"/>
      <c r="AD7" s="448"/>
      <c r="AE7" s="448"/>
      <c r="AF7" s="448"/>
      <c r="AG7" s="448"/>
      <c r="AH7" s="2"/>
      <c r="AJ7" s="2"/>
      <c r="AK7" s="2"/>
      <c r="AL7" s="283"/>
      <c r="AM7" s="283"/>
      <c r="AN7" s="283"/>
      <c r="AO7" s="261"/>
      <c r="AP7" s="261"/>
      <c r="AQ7" s="261"/>
      <c r="AR7" s="14"/>
      <c r="AS7" s="13"/>
      <c r="AT7" s="13"/>
      <c r="AU7" s="13"/>
      <c r="AV7" s="13"/>
      <c r="AW7" s="13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1" customFormat="1" ht="9" customHeight="1">
      <c r="A8" s="31"/>
      <c r="B8" s="516"/>
      <c r="C8" s="292"/>
      <c r="D8" s="97"/>
      <c r="E8" s="97"/>
      <c r="F8" s="97"/>
      <c r="G8" s="173"/>
      <c r="H8" s="173"/>
      <c r="I8" s="445"/>
      <c r="J8" s="539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2"/>
      <c r="AJ8" s="2"/>
      <c r="AK8" s="2"/>
      <c r="AL8" s="284"/>
      <c r="AM8" s="284"/>
      <c r="AN8" s="284"/>
      <c r="AO8" s="13"/>
      <c r="AP8" s="13"/>
      <c r="AQ8" s="13"/>
      <c r="AR8" s="14"/>
      <c r="AS8" s="13"/>
      <c r="AT8" s="13"/>
      <c r="AU8" s="13"/>
      <c r="AV8" s="13"/>
      <c r="AW8" s="13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1" customFormat="1" ht="15" customHeight="1" thickBot="1">
      <c r="A9" s="31"/>
      <c r="B9" s="516" t="s">
        <v>378</v>
      </c>
      <c r="C9" s="292"/>
      <c r="D9" s="316"/>
      <c r="E9" s="316"/>
      <c r="F9" s="97"/>
      <c r="G9" s="173"/>
      <c r="H9" s="173"/>
      <c r="I9" s="449"/>
      <c r="J9" s="450"/>
      <c r="K9" s="451"/>
      <c r="L9" s="451"/>
      <c r="M9" s="451"/>
      <c r="N9" s="452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181"/>
      <c r="AG9" s="174"/>
      <c r="AH9" s="2"/>
      <c r="AJ9" s="2"/>
      <c r="AK9" s="2"/>
      <c r="AL9" s="259"/>
      <c r="AM9" s="259"/>
      <c r="AN9" s="259"/>
      <c r="AO9" s="13"/>
      <c r="AP9" s="13"/>
      <c r="AQ9" s="13"/>
      <c r="AR9" s="14"/>
      <c r="AS9" s="13"/>
      <c r="AT9" s="13"/>
      <c r="AU9" s="13"/>
      <c r="AV9" s="13"/>
      <c r="AW9" s="13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52" ht="12.75">
      <c r="B10" s="516" t="s">
        <v>3</v>
      </c>
      <c r="C10" s="313" t="s">
        <v>104</v>
      </c>
      <c r="D10" s="329"/>
      <c r="E10" s="330"/>
      <c r="F10" s="497"/>
      <c r="G10" s="151"/>
      <c r="H10" s="151"/>
      <c r="I10" s="453" t="s">
        <v>11</v>
      </c>
      <c r="J10" s="153"/>
      <c r="K10" s="154" t="s">
        <v>21</v>
      </c>
      <c r="L10" s="466" t="s">
        <v>0</v>
      </c>
      <c r="M10" s="154" t="s">
        <v>21</v>
      </c>
      <c r="N10" s="471" t="s">
        <v>375</v>
      </c>
      <c r="O10" s="154" t="s">
        <v>21</v>
      </c>
      <c r="P10" s="156" t="s">
        <v>13</v>
      </c>
      <c r="Q10" s="154" t="s">
        <v>21</v>
      </c>
      <c r="R10" s="157" t="s">
        <v>23</v>
      </c>
      <c r="S10" s="154" t="s">
        <v>21</v>
      </c>
      <c r="T10" s="475" t="s">
        <v>14</v>
      </c>
      <c r="U10" s="154" t="s">
        <v>21</v>
      </c>
      <c r="V10" s="152" t="s">
        <v>15</v>
      </c>
      <c r="W10" s="154" t="s">
        <v>21</v>
      </c>
      <c r="X10" s="155" t="s">
        <v>35</v>
      </c>
      <c r="Y10" s="154" t="s">
        <v>21</v>
      </c>
      <c r="Z10" s="475" t="s">
        <v>1</v>
      </c>
      <c r="AA10" s="154" t="s">
        <v>21</v>
      </c>
      <c r="AB10" s="307" t="s">
        <v>22</v>
      </c>
      <c r="AC10" s="152" t="s">
        <v>25</v>
      </c>
      <c r="AD10" s="480" t="s">
        <v>254</v>
      </c>
      <c r="AE10" s="160" t="s">
        <v>21</v>
      </c>
      <c r="AF10" s="165"/>
      <c r="AG10" s="163" t="s">
        <v>2</v>
      </c>
      <c r="AI10" s="5"/>
      <c r="AJ10" s="37">
        <f>AG14</f>
        <v>5143</v>
      </c>
      <c r="AK10" s="37"/>
      <c r="AL10" s="279" t="s">
        <v>92</v>
      </c>
      <c r="AM10" s="279" t="s">
        <v>92</v>
      </c>
      <c r="AN10" s="279" t="s">
        <v>92</v>
      </c>
      <c r="AO10" s="279" t="s">
        <v>93</v>
      </c>
      <c r="AP10" s="279" t="s">
        <v>94</v>
      </c>
      <c r="AQ10" s="279" t="s">
        <v>95</v>
      </c>
      <c r="AT10" s="18"/>
      <c r="AU10" s="17"/>
      <c r="AZ10" s="5"/>
    </row>
    <row r="11" spans="2:52" ht="12.75">
      <c r="B11" s="516"/>
      <c r="C11" s="327" t="s">
        <v>18</v>
      </c>
      <c r="D11" s="343" t="s">
        <v>159</v>
      </c>
      <c r="E11" s="343" t="s">
        <v>160</v>
      </c>
      <c r="F11" s="328" t="s">
        <v>169</v>
      </c>
      <c r="G11" s="96" t="s">
        <v>172</v>
      </c>
      <c r="H11" s="318" t="s">
        <v>173</v>
      </c>
      <c r="I11" s="454" t="s">
        <v>78</v>
      </c>
      <c r="J11" s="98"/>
      <c r="K11" s="114"/>
      <c r="L11" s="467" t="s">
        <v>19</v>
      </c>
      <c r="M11" s="114"/>
      <c r="N11" s="467" t="s">
        <v>19</v>
      </c>
      <c r="O11" s="114"/>
      <c r="P11" s="101" t="s">
        <v>20</v>
      </c>
      <c r="Q11" s="114"/>
      <c r="R11" s="101" t="s">
        <v>20</v>
      </c>
      <c r="S11" s="114"/>
      <c r="T11" s="473" t="s">
        <v>19</v>
      </c>
      <c r="U11" s="114"/>
      <c r="V11" s="98" t="s">
        <v>20</v>
      </c>
      <c r="W11" s="114"/>
      <c r="X11" s="100" t="s">
        <v>20</v>
      </c>
      <c r="Y11" s="114"/>
      <c r="Z11" s="473" t="s">
        <v>19</v>
      </c>
      <c r="AA11" s="114"/>
      <c r="AB11" s="308" t="s">
        <v>19</v>
      </c>
      <c r="AC11" s="98" t="s">
        <v>19</v>
      </c>
      <c r="AD11" s="481" t="s">
        <v>79</v>
      </c>
      <c r="AE11" s="101"/>
      <c r="AF11" s="149"/>
      <c r="AG11" s="164" t="s">
        <v>96</v>
      </c>
      <c r="AI11" s="5"/>
      <c r="AJ11" s="37">
        <f>AG14</f>
        <v>5143</v>
      </c>
      <c r="AK11" s="37"/>
      <c r="AL11" s="280" t="s">
        <v>22</v>
      </c>
      <c r="AM11" s="280" t="s">
        <v>25</v>
      </c>
      <c r="AN11" s="280" t="s">
        <v>91</v>
      </c>
      <c r="AO11" s="281" t="s">
        <v>91</v>
      </c>
      <c r="AP11" s="281" t="s">
        <v>91</v>
      </c>
      <c r="AQ11" s="281" t="s">
        <v>91</v>
      </c>
      <c r="AT11" s="18"/>
      <c r="AU11" s="17"/>
      <c r="AZ11" s="5"/>
    </row>
    <row r="12" spans="1:52" ht="12.75">
      <c r="A12" s="6" t="s">
        <v>83</v>
      </c>
      <c r="B12" s="516"/>
      <c r="C12" s="296"/>
      <c r="D12" s="336" t="s">
        <v>272</v>
      </c>
      <c r="E12" s="336" t="s">
        <v>273</v>
      </c>
      <c r="F12" s="321" t="s">
        <v>171</v>
      </c>
      <c r="G12" s="337"/>
      <c r="H12" s="176"/>
      <c r="I12" s="458">
        <v>9.4</v>
      </c>
      <c r="J12" s="110"/>
      <c r="K12" s="168">
        <f>INT(IF(J12="E",(IF((AND(I12&gt;10.99)*(I12&lt;14.21)),(14.3-I12)/0.1*10,(IF((AND(I12&gt;6)*(I12&lt;11.01)),(12.65-I12)/0.05*10,0))))+50,(IF((AND(I12&gt;10.99)*(I12&lt;14.21)),(14.3-I12)/0.1*10,(IF((AND(I12&gt;6)*(I12&lt;11.01)),(12.65-I12)/0.05*10,0))))))</f>
        <v>650</v>
      </c>
      <c r="L12" s="458">
        <v>4.1</v>
      </c>
      <c r="M12" s="168">
        <f>INT(IF(L12&lt;1,0,(L12-0.945)/0.055)*10)</f>
        <v>573</v>
      </c>
      <c r="N12" s="458">
        <v>11.85</v>
      </c>
      <c r="O12" s="168">
        <f>INT(IF(N12&lt;3,0,(N12-2.85)/0.15)*10)</f>
        <v>600</v>
      </c>
      <c r="P12" s="108"/>
      <c r="Q12" s="168">
        <f>INT(IF(P12&lt;5,0,(P12-4)/1)*10)</f>
        <v>0</v>
      </c>
      <c r="R12" s="109"/>
      <c r="S12" s="288">
        <f>INT(IF(R12&lt;30,0,(R12-27)/3)*10)</f>
        <v>0</v>
      </c>
      <c r="T12" s="506"/>
      <c r="U12" s="168">
        <f>INT(IF(T12&lt;2.2,0,(T12-2.135)/0.065)*10)</f>
        <v>0</v>
      </c>
      <c r="V12" s="109"/>
      <c r="W12" s="168">
        <f>INT(IF(V12&lt;5,0,(V12-4.3)/0.7)*10)</f>
        <v>0</v>
      </c>
      <c r="X12" s="96"/>
      <c r="Y12" s="168">
        <f>INT(IF(X12&lt;10,0,(X12-9)/1)*10)</f>
        <v>0</v>
      </c>
      <c r="Z12" s="458"/>
      <c r="AA12" s="168">
        <f>INT(IF(Z12&lt;5,0,(Z12-4.25)/0.75)*10)</f>
        <v>0</v>
      </c>
      <c r="AB12" s="306"/>
      <c r="AC12" s="108"/>
      <c r="AD12" s="482">
        <v>0.07569444444444444</v>
      </c>
      <c r="AE12" s="265">
        <f>IF(AF12="ANO",(MAX(AL12:AN12)),0)</f>
        <v>1334</v>
      </c>
      <c r="AF12" s="270" t="str">
        <f>IF(AND(ISNUMBER(AB12))*((ISNUMBER(AC12)))*(((ISNUMBER(AD12)))),"NE",IF(AND(ISNUMBER(AB12))*((ISNUMBER(AC12))),"NE",IF(AND(ISNUMBER(AB12))*((ISNUMBER(AD12))),"NE",IF(AND(ISNUMBER(AC12))*((ISNUMBER(AD12))),"NE",IF(AND(AB12="")*((AC12=""))*(((AD12=""))),"NE","ANO")))))</f>
        <v>ANO</v>
      </c>
      <c r="AG12" s="166">
        <f>SUM(K12+M12+O12+Q12+S12+U12+W12+Y12+AA12+AE12)</f>
        <v>3157</v>
      </c>
      <c r="AI12" s="5"/>
      <c r="AJ12" s="45">
        <f>AG14</f>
        <v>5143</v>
      </c>
      <c r="AK12" s="45"/>
      <c r="AL12" s="260">
        <f>INT(IF(AB12&lt;25,0,(AB12-23.5)/1.5)*10)</f>
        <v>0</v>
      </c>
      <c r="AM12" s="260">
        <f>INT(IF(AC12&lt;120,0,(AC12-117.6)/2.4)*10)</f>
        <v>0</v>
      </c>
      <c r="AN12" s="260">
        <f>INT(IF(AO12&gt;=441,0,(442.5-AO12)/2.5)*10)</f>
        <v>1334</v>
      </c>
      <c r="AO12" s="282">
        <f>IF(AND(AP12=0,AQ12=0),"",AP12*60+AQ12)</f>
        <v>109</v>
      </c>
      <c r="AP12" s="282">
        <f>HOUR(AD12)</f>
        <v>1</v>
      </c>
      <c r="AQ12" s="282">
        <f>MINUTE(AD12)</f>
        <v>49</v>
      </c>
      <c r="AT12" s="188">
        <f>D10</f>
        <v>0</v>
      </c>
      <c r="AU12" s="187" t="str">
        <f>IF(A12="A","QD","")</f>
        <v>QD</v>
      </c>
      <c r="AZ12" s="5"/>
    </row>
    <row r="13" spans="1:52" ht="12.75">
      <c r="A13" s="6" t="s">
        <v>83</v>
      </c>
      <c r="B13" s="516"/>
      <c r="C13" s="296"/>
      <c r="D13" s="342" t="s">
        <v>274</v>
      </c>
      <c r="E13" s="342" t="s">
        <v>273</v>
      </c>
      <c r="F13" s="322" t="s">
        <v>170</v>
      </c>
      <c r="G13" s="337"/>
      <c r="H13" s="434">
        <f>SUM(G13-G12)</f>
        <v>0</v>
      </c>
      <c r="I13" s="455">
        <v>7.6</v>
      </c>
      <c r="J13" s="107"/>
      <c r="K13" s="168">
        <f>INT(IF(J13="E",(IF((AND(I13&gt;10.99)*(I13&lt;14.21)),(14.3-I13)/0.1*10,(IF((AND(I13&gt;6)*(I13&lt;11.01)),(12.65-I13)/0.05*10,0))))+50,(IF((AND(I13&gt;10.99)*(I13&lt;14.21)),(14.3-I13)/0.1*10,(IF((AND(I13&gt;6)*(I13&lt;11.01)),(12.65-I13)/0.05*10,0))))))</f>
        <v>1010</v>
      </c>
      <c r="L13" s="455">
        <v>4.5</v>
      </c>
      <c r="M13" s="168">
        <f>INT(IF(L13&lt;1,0,(L13-0.945)/0.055)*10)</f>
        <v>646</v>
      </c>
      <c r="N13" s="455"/>
      <c r="O13" s="168">
        <f>INT(IF(N13&lt;3,0,(N13-2.85)/0.15)*10)</f>
        <v>0</v>
      </c>
      <c r="P13" s="108"/>
      <c r="Q13" s="168">
        <f>INT(IF(P13&lt;5,0,(P13-4)/1)*10)</f>
        <v>0</v>
      </c>
      <c r="R13" s="109"/>
      <c r="S13" s="288">
        <f>INT(IF(R13&lt;30,0,(R13-27)/3)*10)</f>
        <v>0</v>
      </c>
      <c r="T13" s="474"/>
      <c r="U13" s="168">
        <f>INT(IF(T13&lt;2.2,0,(T13-2.135)/0.065)*10)</f>
        <v>0</v>
      </c>
      <c r="V13" s="109"/>
      <c r="W13" s="168">
        <f>INT(IF(V13&lt;5,0,(V13-4.3)/0.7)*10)</f>
        <v>0</v>
      </c>
      <c r="X13" s="96"/>
      <c r="Y13" s="168">
        <f>INT(IF(X13&lt;10,0,(X13-9)/1)*10)</f>
        <v>0</v>
      </c>
      <c r="Z13" s="458">
        <v>29</v>
      </c>
      <c r="AA13" s="168">
        <f>INT(IF(Z13&lt;5,0,(Z13-4.25)/0.75)*10)</f>
        <v>330</v>
      </c>
      <c r="AB13" s="306"/>
      <c r="AC13" s="108"/>
      <c r="AD13" s="483"/>
      <c r="AE13" s="265">
        <f>IF(AF13="ANO",(MAX(AL13:AN13)),0)</f>
        <v>0</v>
      </c>
      <c r="AF13" s="270" t="str">
        <f>IF(AND(ISNUMBER(AB13))*((ISNUMBER(AC13)))*(((ISNUMBER(AD13)))),"NE",IF(AND(ISNUMBER(AB13))*((ISNUMBER(AC13))),"NE",IF(AND(ISNUMBER(AB13))*((ISNUMBER(AD13))),"NE",IF(AND(ISNUMBER(AC13))*((ISNUMBER(AD13))),"NE",IF(AND(AB13="")*((AC13=""))*(((AD13=""))),"NE","ANO")))))</f>
        <v>NE</v>
      </c>
      <c r="AG13" s="167">
        <f>SUM(K13+M13+O13+Q13+S13+U13+W13+Y13+AA13+AE13)</f>
        <v>1986</v>
      </c>
      <c r="AI13" s="5"/>
      <c r="AJ13" s="45">
        <f>AG14</f>
        <v>5143</v>
      </c>
      <c r="AK13" s="45"/>
      <c r="AL13" s="260">
        <f>INT(IF(AB13&lt;25,0,(AB13-23.5)/1.5)*10)</f>
        <v>0</v>
      </c>
      <c r="AM13" s="260">
        <f>INT(IF(AC13&lt;120,0,(AC13-117.6)/2.4)*10)</f>
        <v>0</v>
      </c>
      <c r="AN13" s="260">
        <f>INT(IF(AO13&gt;=441,0,(442.5-AO13)/2.5)*10)</f>
        <v>0</v>
      </c>
      <c r="AO13" s="282">
        <f>IF(AND(AP13=0,AQ13=0),"",AP13*60+AQ13)</f>
      </c>
      <c r="AP13" s="282">
        <f>HOUR(AD13)</f>
        <v>0</v>
      </c>
      <c r="AQ13" s="282">
        <f>MINUTE(AD13)</f>
        <v>0</v>
      </c>
      <c r="AT13" s="188">
        <f>D10</f>
        <v>0</v>
      </c>
      <c r="AU13" s="187" t="str">
        <f>IF(A13="A","QD","")</f>
        <v>QD</v>
      </c>
      <c r="AZ13" s="5"/>
    </row>
    <row r="14" spans="2:52" ht="13.5" thickBot="1">
      <c r="B14" s="516"/>
      <c r="C14" s="297"/>
      <c r="D14" s="213"/>
      <c r="E14" s="213"/>
      <c r="F14" s="323"/>
      <c r="G14" s="213"/>
      <c r="H14" s="213"/>
      <c r="I14" s="456"/>
      <c r="J14" s="213"/>
      <c r="K14" s="207"/>
      <c r="L14" s="456"/>
      <c r="M14" s="207"/>
      <c r="N14" s="456"/>
      <c r="O14" s="207"/>
      <c r="P14" s="214"/>
      <c r="Q14" s="207"/>
      <c r="R14" s="214"/>
      <c r="S14" s="213"/>
      <c r="T14" s="456"/>
      <c r="U14" s="213"/>
      <c r="V14" s="213"/>
      <c r="W14" s="213"/>
      <c r="X14" s="213"/>
      <c r="Y14" s="213"/>
      <c r="Z14" s="456"/>
      <c r="AA14" s="213"/>
      <c r="AB14" s="213"/>
      <c r="AC14" s="213"/>
      <c r="AD14" s="456"/>
      <c r="AE14" s="215" t="s">
        <v>166</v>
      </c>
      <c r="AF14" s="508"/>
      <c r="AG14" s="217">
        <f>SUM(AG12:AG13)</f>
        <v>5143</v>
      </c>
      <c r="AI14" s="5"/>
      <c r="AJ14" s="36">
        <f>AG14</f>
        <v>5143</v>
      </c>
      <c r="AK14" s="36"/>
      <c r="AL14" s="36"/>
      <c r="AM14" s="36"/>
      <c r="AN14" s="36"/>
      <c r="AO14" s="15"/>
      <c r="AP14" s="15"/>
      <c r="AQ14" s="20"/>
      <c r="AT14" s="15"/>
      <c r="AU14" s="23"/>
      <c r="AZ14" s="5"/>
    </row>
    <row r="15" spans="2:52" ht="13.5" thickBot="1">
      <c r="B15" s="516"/>
      <c r="C15" s="298"/>
      <c r="D15" s="208"/>
      <c r="E15" s="208"/>
      <c r="F15" s="209"/>
      <c r="G15" s="209"/>
      <c r="H15" s="209"/>
      <c r="I15" s="457"/>
      <c r="J15" s="209"/>
      <c r="K15" s="210"/>
      <c r="L15" s="457"/>
      <c r="M15" s="210"/>
      <c r="N15" s="457"/>
      <c r="O15" s="210"/>
      <c r="P15" s="209"/>
      <c r="Q15" s="210"/>
      <c r="R15" s="209"/>
      <c r="S15" s="210"/>
      <c r="T15" s="457"/>
      <c r="U15" s="210"/>
      <c r="V15" s="211"/>
      <c r="W15" s="210"/>
      <c r="X15" s="209"/>
      <c r="Y15" s="210"/>
      <c r="Z15" s="457"/>
      <c r="AA15" s="210"/>
      <c r="AB15" s="507"/>
      <c r="AC15" s="211"/>
      <c r="AD15" s="484"/>
      <c r="AE15" s="210"/>
      <c r="AF15" s="212"/>
      <c r="AG15" s="513"/>
      <c r="AI15" s="5"/>
      <c r="AJ15" s="36">
        <f>AG14</f>
        <v>5143</v>
      </c>
      <c r="AK15" s="36"/>
      <c r="AL15" s="36"/>
      <c r="AM15" s="36"/>
      <c r="AN15" s="36"/>
      <c r="AO15" s="15"/>
      <c r="AP15" s="15"/>
      <c r="AQ15" s="15"/>
      <c r="AT15" s="15"/>
      <c r="AU15" s="15"/>
      <c r="AZ15" s="5"/>
    </row>
    <row r="16" spans="2:52" ht="12.75">
      <c r="B16" s="516" t="s">
        <v>4</v>
      </c>
      <c r="C16" s="294" t="s">
        <v>115</v>
      </c>
      <c r="D16" s="315"/>
      <c r="E16" s="317"/>
      <c r="F16" s="498"/>
      <c r="G16" s="151"/>
      <c r="H16" s="151"/>
      <c r="I16" s="453" t="s">
        <v>11</v>
      </c>
      <c r="J16" s="153"/>
      <c r="K16" s="154" t="s">
        <v>21</v>
      </c>
      <c r="L16" s="466" t="s">
        <v>0</v>
      </c>
      <c r="M16" s="154" t="s">
        <v>21</v>
      </c>
      <c r="N16" s="471" t="s">
        <v>375</v>
      </c>
      <c r="O16" s="154" t="s">
        <v>21</v>
      </c>
      <c r="P16" s="156" t="s">
        <v>13</v>
      </c>
      <c r="Q16" s="154" t="s">
        <v>21</v>
      </c>
      <c r="R16" s="157" t="s">
        <v>23</v>
      </c>
      <c r="S16" s="154" t="s">
        <v>21</v>
      </c>
      <c r="T16" s="475" t="s">
        <v>14</v>
      </c>
      <c r="U16" s="154" t="s">
        <v>21</v>
      </c>
      <c r="V16" s="152" t="s">
        <v>15</v>
      </c>
      <c r="W16" s="154" t="s">
        <v>21</v>
      </c>
      <c r="X16" s="155" t="s">
        <v>35</v>
      </c>
      <c r="Y16" s="154" t="s">
        <v>21</v>
      </c>
      <c r="Z16" s="475" t="s">
        <v>1</v>
      </c>
      <c r="AA16" s="154" t="s">
        <v>21</v>
      </c>
      <c r="AB16" s="307" t="s">
        <v>22</v>
      </c>
      <c r="AC16" s="152" t="s">
        <v>25</v>
      </c>
      <c r="AD16" s="480" t="s">
        <v>254</v>
      </c>
      <c r="AE16" s="160" t="s">
        <v>21</v>
      </c>
      <c r="AF16" s="165"/>
      <c r="AG16" s="163" t="s">
        <v>2</v>
      </c>
      <c r="AJ16" s="37">
        <f>AG20</f>
        <v>5052</v>
      </c>
      <c r="AK16" s="37"/>
      <c r="AL16" s="279" t="s">
        <v>92</v>
      </c>
      <c r="AM16" s="279" t="s">
        <v>92</v>
      </c>
      <c r="AN16" s="279" t="s">
        <v>92</v>
      </c>
      <c r="AO16" s="279" t="s">
        <v>93</v>
      </c>
      <c r="AP16" s="279" t="s">
        <v>94</v>
      </c>
      <c r="AQ16" s="279" t="s">
        <v>95</v>
      </c>
      <c r="AT16" s="15"/>
      <c r="AU16" s="15"/>
      <c r="AZ16" s="5"/>
    </row>
    <row r="17" spans="2:52" ht="12.75">
      <c r="B17" s="516"/>
      <c r="C17" s="295" t="s">
        <v>18</v>
      </c>
      <c r="D17" s="333" t="s">
        <v>159</v>
      </c>
      <c r="E17" s="333" t="s">
        <v>160</v>
      </c>
      <c r="F17" s="328" t="s">
        <v>169</v>
      </c>
      <c r="G17" s="96" t="s">
        <v>172</v>
      </c>
      <c r="H17" s="318" t="s">
        <v>173</v>
      </c>
      <c r="I17" s="454" t="s">
        <v>78</v>
      </c>
      <c r="J17" s="98"/>
      <c r="K17" s="114"/>
      <c r="L17" s="467" t="s">
        <v>19</v>
      </c>
      <c r="M17" s="114"/>
      <c r="N17" s="467" t="s">
        <v>19</v>
      </c>
      <c r="O17" s="114"/>
      <c r="P17" s="101" t="s">
        <v>20</v>
      </c>
      <c r="Q17" s="114"/>
      <c r="R17" s="101" t="s">
        <v>20</v>
      </c>
      <c r="S17" s="114"/>
      <c r="T17" s="473" t="s">
        <v>19</v>
      </c>
      <c r="U17" s="114"/>
      <c r="V17" s="98" t="s">
        <v>20</v>
      </c>
      <c r="W17" s="114"/>
      <c r="X17" s="100" t="s">
        <v>20</v>
      </c>
      <c r="Y17" s="114"/>
      <c r="Z17" s="473" t="s">
        <v>19</v>
      </c>
      <c r="AA17" s="114"/>
      <c r="AB17" s="308" t="s">
        <v>19</v>
      </c>
      <c r="AC17" s="98" t="s">
        <v>19</v>
      </c>
      <c r="AD17" s="481" t="s">
        <v>79</v>
      </c>
      <c r="AE17" s="101"/>
      <c r="AF17" s="149"/>
      <c r="AG17" s="164" t="s">
        <v>96</v>
      </c>
      <c r="AJ17" s="37">
        <f>AG20</f>
        <v>5052</v>
      </c>
      <c r="AK17" s="37"/>
      <c r="AL17" s="280" t="s">
        <v>22</v>
      </c>
      <c r="AM17" s="280" t="s">
        <v>25</v>
      </c>
      <c r="AN17" s="280" t="s">
        <v>91</v>
      </c>
      <c r="AO17" s="281" t="s">
        <v>91</v>
      </c>
      <c r="AP17" s="281" t="s">
        <v>91</v>
      </c>
      <c r="AQ17" s="281" t="s">
        <v>91</v>
      </c>
      <c r="AT17" s="15"/>
      <c r="AU17" s="15"/>
      <c r="AZ17" s="5"/>
    </row>
    <row r="18" spans="1:52" ht="12.75">
      <c r="A18" s="6" t="s">
        <v>83</v>
      </c>
      <c r="B18" s="516"/>
      <c r="C18" s="296"/>
      <c r="D18" s="105" t="s">
        <v>304</v>
      </c>
      <c r="E18" s="105" t="s">
        <v>374</v>
      </c>
      <c r="F18" s="321" t="s">
        <v>171</v>
      </c>
      <c r="G18" s="337"/>
      <c r="H18" s="176"/>
      <c r="I18" s="458">
        <v>7.7</v>
      </c>
      <c r="J18" s="110"/>
      <c r="K18" s="168">
        <f>INT(IF(J18="E",(IF((AND(I18&gt;10.99)*(I18&lt;14.21)),(14.3-I18)/0.1*10,(IF((AND(I18&gt;6)*(I18&lt;11.01)),(12.65-I18)/0.05*10,0))))+50,(IF((AND(I18&gt;10.99)*(I18&lt;14.21)),(14.3-I18)/0.1*10,(IF((AND(I18&gt;6)*(I18&lt;11.01)),(12.65-I18)/0.05*10,0))))))</f>
        <v>990</v>
      </c>
      <c r="L18" s="458"/>
      <c r="M18" s="168">
        <f>INT(IF(L18&lt;1,0,(L18-0.945)/0.055)*10)</f>
        <v>0</v>
      </c>
      <c r="N18" s="458"/>
      <c r="O18" s="168">
        <f>INT(IF(N18&lt;3,0,(N18-2.85)/0.15)*10)</f>
        <v>0</v>
      </c>
      <c r="P18" s="108"/>
      <c r="Q18" s="168">
        <f>INT(IF(P18&lt;5,0,(P18-4)/1)*10)</f>
        <v>0</v>
      </c>
      <c r="R18" s="109"/>
      <c r="S18" s="288">
        <f>INT(IF(R18&lt;30,0,(R18-27)/3)*10)</f>
        <v>0</v>
      </c>
      <c r="T18" s="458">
        <v>6.59</v>
      </c>
      <c r="U18" s="168">
        <f>INT(IF(T18&lt;2.2,0,(T18-2.135)/0.065)*10)</f>
        <v>685</v>
      </c>
      <c r="V18" s="109"/>
      <c r="W18" s="168">
        <f>INT(IF(V18&lt;5,0,(V18-4.3)/0.7)*10)</f>
        <v>0</v>
      </c>
      <c r="X18" s="96"/>
      <c r="Y18" s="168">
        <f>INT(IF(X18&lt;10,0,(X18-9)/1)*10)</f>
        <v>0</v>
      </c>
      <c r="Z18" s="458">
        <v>27</v>
      </c>
      <c r="AA18" s="168">
        <f>INT(IF(Z18&lt;5,0,(Z18-4.25)/0.75)*10)</f>
        <v>303</v>
      </c>
      <c r="AB18" s="306"/>
      <c r="AC18" s="108"/>
      <c r="AD18" s="482">
        <v>0.07222222222222223</v>
      </c>
      <c r="AE18" s="265">
        <f>IF(AF18="ANO",(MAX(AL18:AN18)),0)</f>
        <v>1354</v>
      </c>
      <c r="AF18" s="270" t="str">
        <f>IF(AND(ISNUMBER(AB18))*((ISNUMBER(AC18)))*(((ISNUMBER(AD18)))),"NE",IF(AND(ISNUMBER(AB18))*((ISNUMBER(AC18))),"NE",IF(AND(ISNUMBER(AB18))*((ISNUMBER(AD18))),"NE",IF(AND(ISNUMBER(AC18))*((ISNUMBER(AD18))),"NE",IF(AND(AB18="")*((AC18=""))*(((AD18=""))),"NE","ANO")))))</f>
        <v>ANO</v>
      </c>
      <c r="AG18" s="166">
        <f>SUM(K18+M18+O18+Q18+S18+U18+W18+Y18+AA18+AE18)</f>
        <v>3332</v>
      </c>
      <c r="AH18" s="522" t="s">
        <v>382</v>
      </c>
      <c r="AJ18" s="45">
        <f>AG20</f>
        <v>5052</v>
      </c>
      <c r="AK18" s="45"/>
      <c r="AL18" s="260">
        <f>INT(IF(AB18&lt;25,0,(AB18-23.5)/1.5)*10)</f>
        <v>0</v>
      </c>
      <c r="AM18" s="260">
        <f>INT(IF(AC18&lt;120,0,(AC18-117.6)/2.4)*10)</f>
        <v>0</v>
      </c>
      <c r="AN18" s="260">
        <f>INT(IF(AO18&gt;=441,0,(442.5-AO18)/2.5)*10)</f>
        <v>1354</v>
      </c>
      <c r="AO18" s="282">
        <f>IF(AND(AP18=0,AQ18=0),"",AP18*60+AQ18)</f>
        <v>104</v>
      </c>
      <c r="AP18" s="282">
        <f>HOUR(AD18)</f>
        <v>1</v>
      </c>
      <c r="AQ18" s="282">
        <f>MINUTE(AD18)</f>
        <v>44</v>
      </c>
      <c r="AT18" s="188">
        <f>D16</f>
        <v>0</v>
      </c>
      <c r="AU18" s="187" t="str">
        <f>IF(A18="A","QD","")</f>
        <v>QD</v>
      </c>
      <c r="AY18" s="521"/>
      <c r="AZ18" s="5"/>
    </row>
    <row r="19" spans="1:52" ht="12.75">
      <c r="A19" s="6" t="s">
        <v>83</v>
      </c>
      <c r="B19" s="516"/>
      <c r="C19" s="296"/>
      <c r="D19" s="111" t="s">
        <v>279</v>
      </c>
      <c r="E19" s="111" t="s">
        <v>370</v>
      </c>
      <c r="F19" s="322" t="s">
        <v>170</v>
      </c>
      <c r="G19" s="337"/>
      <c r="H19" s="434">
        <f>SUM(G19-G18)</f>
        <v>0</v>
      </c>
      <c r="I19" s="455">
        <v>9.2</v>
      </c>
      <c r="J19" s="107"/>
      <c r="K19" s="168">
        <f>INT(IF(J19="E",(IF((AND(I19&gt;10.99)*(I19&lt;14.21)),(14.3-I19)/0.1*10,(IF((AND(I19&gt;6)*(I19&lt;11.01)),(12.65-I19)/0.05*10,0))))+50,(IF((AND(I19&gt;10.99)*(I19&lt;14.21)),(14.3-I19)/0.1*10,(IF((AND(I19&gt;6)*(I19&lt;11.01)),(12.65-I19)/0.05*10,0))))))</f>
        <v>690</v>
      </c>
      <c r="L19" s="455"/>
      <c r="M19" s="168">
        <f>INT(IF(L19&lt;1,0,(L19-0.945)/0.055)*10)</f>
        <v>0</v>
      </c>
      <c r="N19" s="455"/>
      <c r="O19" s="168">
        <f>INT(IF(N19&lt;3,0,(N19-2.85)/0.15)*10)</f>
        <v>0</v>
      </c>
      <c r="P19" s="108"/>
      <c r="Q19" s="168">
        <f>INT(IF(P19&lt;5,0,(P19-4)/1)*10)</f>
        <v>0</v>
      </c>
      <c r="R19" s="109"/>
      <c r="S19" s="288">
        <f>INT(IF(R19&lt;30,0,(R19-27)/3)*10)</f>
        <v>0</v>
      </c>
      <c r="T19" s="455">
        <v>6.01</v>
      </c>
      <c r="U19" s="168">
        <f>INT(IF(T19&lt;2.2,0,(T19-2.135)/0.065)*10)</f>
        <v>596</v>
      </c>
      <c r="V19" s="109"/>
      <c r="W19" s="168">
        <f>INT(IF(V19&lt;5,0,(V19-4.3)/0.7)*10)</f>
        <v>0</v>
      </c>
      <c r="X19" s="96"/>
      <c r="Y19" s="168">
        <f>INT(IF(X19&lt;10,0,(X19-9)/1)*10)</f>
        <v>0</v>
      </c>
      <c r="Z19" s="458">
        <v>36.8</v>
      </c>
      <c r="AA19" s="168">
        <f>INT(IF(Z19&lt;5,0,(Z19-4.25)/0.75)*10)</f>
        <v>434</v>
      </c>
      <c r="AB19" s="306"/>
      <c r="AC19" s="108"/>
      <c r="AD19" s="483"/>
      <c r="AE19" s="265">
        <f>IF(AF19="ANO",(MAX(AL19:AN19)),0)</f>
        <v>0</v>
      </c>
      <c r="AF19" s="270" t="str">
        <f>IF(AND(ISNUMBER(AB19))*((ISNUMBER(AC19)))*(((ISNUMBER(AD19)))),"NE",IF(AND(ISNUMBER(AB19))*((ISNUMBER(AC19))),"NE",IF(AND(ISNUMBER(AB19))*((ISNUMBER(AD19))),"NE",IF(AND(ISNUMBER(AC19))*((ISNUMBER(AD19))),"NE",IF(AND(AB19="")*((AC19=""))*(((AD19=""))),"NE","ANO")))))</f>
        <v>NE</v>
      </c>
      <c r="AG19" s="167">
        <f>SUM(K19+M19+O19+Q19+S19+U19+W19+Y19+AA19+AE19)</f>
        <v>1720</v>
      </c>
      <c r="AJ19" s="45">
        <f>AG20</f>
        <v>5052</v>
      </c>
      <c r="AK19" s="45"/>
      <c r="AL19" s="260">
        <f>INT(IF(AB19&lt;25,0,(AB19-23.5)/1.5)*10)</f>
        <v>0</v>
      </c>
      <c r="AM19" s="260">
        <f>INT(IF(AC19&lt;120,0,(AC19-117.6)/2.4)*10)</f>
        <v>0</v>
      </c>
      <c r="AN19" s="260">
        <f>INT(IF(AO19&gt;=441,0,(442.5-AO19)/2.5)*10)</f>
        <v>0</v>
      </c>
      <c r="AO19" s="282">
        <f>IF(AND(AP19=0,AQ19=0),"",AP19*60+AQ19)</f>
      </c>
      <c r="AP19" s="282">
        <f>HOUR(AD19)</f>
        <v>0</v>
      </c>
      <c r="AQ19" s="282">
        <f>MINUTE(AD19)</f>
        <v>0</v>
      </c>
      <c r="AT19" s="188">
        <f>D16</f>
        <v>0</v>
      </c>
      <c r="AU19" s="187" t="str">
        <f>IF(A19="A","QD","")</f>
        <v>QD</v>
      </c>
      <c r="AZ19" s="5"/>
    </row>
    <row r="20" spans="2:52" ht="13.5" thickBot="1">
      <c r="B20" s="516"/>
      <c r="C20" s="371"/>
      <c r="D20" s="372"/>
      <c r="E20" s="372"/>
      <c r="F20" s="373"/>
      <c r="G20" s="372"/>
      <c r="H20" s="372"/>
      <c r="I20" s="459"/>
      <c r="J20" s="372"/>
      <c r="K20" s="372"/>
      <c r="L20" s="459"/>
      <c r="M20" s="372"/>
      <c r="N20" s="459"/>
      <c r="O20" s="372"/>
      <c r="P20" s="372"/>
      <c r="Q20" s="372"/>
      <c r="R20" s="372"/>
      <c r="S20" s="372"/>
      <c r="T20" s="459"/>
      <c r="U20" s="372"/>
      <c r="V20" s="372"/>
      <c r="W20" s="372"/>
      <c r="X20" s="372"/>
      <c r="Y20" s="372"/>
      <c r="Z20" s="459"/>
      <c r="AA20" s="372"/>
      <c r="AB20" s="372"/>
      <c r="AC20" s="372"/>
      <c r="AD20" s="459"/>
      <c r="AE20" s="374" t="s">
        <v>166</v>
      </c>
      <c r="AF20" s="510"/>
      <c r="AG20" s="375">
        <f>SUM(AG18:AG19)</f>
        <v>5052</v>
      </c>
      <c r="AJ20" s="36">
        <f>AG20</f>
        <v>5052</v>
      </c>
      <c r="AK20" s="36"/>
      <c r="AL20" s="285"/>
      <c r="AM20" s="285"/>
      <c r="AN20" s="285"/>
      <c r="AO20" s="203"/>
      <c r="AP20" s="203"/>
      <c r="AQ20" s="203"/>
      <c r="AT20" s="23"/>
      <c r="AU20" s="23"/>
      <c r="AZ20" s="5"/>
    </row>
    <row r="21" spans="2:52" ht="13.5" thickBot="1">
      <c r="B21" s="516"/>
      <c r="C21" s="376"/>
      <c r="D21" s="377"/>
      <c r="E21" s="377"/>
      <c r="F21" s="378"/>
      <c r="G21" s="378"/>
      <c r="H21" s="378"/>
      <c r="I21" s="460"/>
      <c r="J21" s="378"/>
      <c r="K21" s="379"/>
      <c r="L21" s="460"/>
      <c r="M21" s="379"/>
      <c r="N21" s="460"/>
      <c r="O21" s="379"/>
      <c r="P21" s="378"/>
      <c r="Q21" s="379"/>
      <c r="R21" s="378"/>
      <c r="S21" s="379"/>
      <c r="T21" s="460"/>
      <c r="U21" s="379"/>
      <c r="V21" s="380"/>
      <c r="W21" s="379"/>
      <c r="X21" s="378"/>
      <c r="Y21" s="379"/>
      <c r="Z21" s="460"/>
      <c r="AA21" s="379"/>
      <c r="AB21" s="381"/>
      <c r="AC21" s="380"/>
      <c r="AD21" s="485"/>
      <c r="AE21" s="379"/>
      <c r="AF21" s="382"/>
      <c r="AG21" s="383"/>
      <c r="AJ21" s="36">
        <f>AG20</f>
        <v>5052</v>
      </c>
      <c r="AK21" s="36"/>
      <c r="AL21" s="285"/>
      <c r="AM21" s="285"/>
      <c r="AN21" s="285"/>
      <c r="AO21" s="203"/>
      <c r="AP21" s="203"/>
      <c r="AQ21" s="203"/>
      <c r="AT21" s="15"/>
      <c r="AU21" s="15"/>
      <c r="AZ21" s="5"/>
    </row>
    <row r="22" spans="2:52" ht="12.75">
      <c r="B22" s="516" t="s">
        <v>5</v>
      </c>
      <c r="C22" s="294" t="s">
        <v>102</v>
      </c>
      <c r="D22" s="315"/>
      <c r="E22" s="317"/>
      <c r="F22" s="497"/>
      <c r="G22" s="151"/>
      <c r="H22" s="151"/>
      <c r="I22" s="453" t="s">
        <v>11</v>
      </c>
      <c r="J22" s="153"/>
      <c r="K22" s="154" t="s">
        <v>21</v>
      </c>
      <c r="L22" s="466" t="s">
        <v>0</v>
      </c>
      <c r="M22" s="154" t="s">
        <v>21</v>
      </c>
      <c r="N22" s="471" t="s">
        <v>375</v>
      </c>
      <c r="O22" s="154" t="s">
        <v>21</v>
      </c>
      <c r="P22" s="156" t="s">
        <v>13</v>
      </c>
      <c r="Q22" s="154" t="s">
        <v>21</v>
      </c>
      <c r="R22" s="157" t="s">
        <v>23</v>
      </c>
      <c r="S22" s="160" t="s">
        <v>24</v>
      </c>
      <c r="T22" s="475" t="s">
        <v>14</v>
      </c>
      <c r="U22" s="154" t="s">
        <v>21</v>
      </c>
      <c r="V22" s="152" t="s">
        <v>15</v>
      </c>
      <c r="W22" s="154" t="s">
        <v>21</v>
      </c>
      <c r="X22" s="155" t="s">
        <v>35</v>
      </c>
      <c r="Y22" s="154" t="s">
        <v>21</v>
      </c>
      <c r="Z22" s="475" t="s">
        <v>1</v>
      </c>
      <c r="AA22" s="154" t="s">
        <v>21</v>
      </c>
      <c r="AB22" s="307" t="s">
        <v>22</v>
      </c>
      <c r="AC22" s="152" t="s">
        <v>25</v>
      </c>
      <c r="AD22" s="480" t="s">
        <v>254</v>
      </c>
      <c r="AE22" s="160" t="s">
        <v>21</v>
      </c>
      <c r="AF22" s="165"/>
      <c r="AG22" s="163" t="s">
        <v>2</v>
      </c>
      <c r="AJ22" s="37">
        <f>AG26</f>
        <v>4844</v>
      </c>
      <c r="AK22" s="37"/>
      <c r="AL22" s="279" t="s">
        <v>92</v>
      </c>
      <c r="AM22" s="279" t="s">
        <v>92</v>
      </c>
      <c r="AN22" s="279" t="s">
        <v>92</v>
      </c>
      <c r="AO22" s="279" t="s">
        <v>93</v>
      </c>
      <c r="AP22" s="279" t="s">
        <v>94</v>
      </c>
      <c r="AQ22" s="279" t="s">
        <v>95</v>
      </c>
      <c r="AT22" s="18"/>
      <c r="AU22" s="17"/>
      <c r="AZ22" s="5"/>
    </row>
    <row r="23" spans="2:52" ht="12.75">
      <c r="B23" s="516"/>
      <c r="C23" s="295" t="s">
        <v>18</v>
      </c>
      <c r="D23" s="343" t="s">
        <v>159</v>
      </c>
      <c r="E23" s="343" t="s">
        <v>160</v>
      </c>
      <c r="F23" s="328" t="s">
        <v>169</v>
      </c>
      <c r="G23" s="96" t="s">
        <v>172</v>
      </c>
      <c r="H23" s="318" t="s">
        <v>173</v>
      </c>
      <c r="I23" s="454" t="s">
        <v>78</v>
      </c>
      <c r="J23" s="98"/>
      <c r="K23" s="114"/>
      <c r="L23" s="467" t="s">
        <v>19</v>
      </c>
      <c r="M23" s="114"/>
      <c r="N23" s="467" t="s">
        <v>19</v>
      </c>
      <c r="O23" s="114"/>
      <c r="P23" s="101" t="s">
        <v>20</v>
      </c>
      <c r="Q23" s="114"/>
      <c r="R23" s="101" t="s">
        <v>20</v>
      </c>
      <c r="S23" s="101"/>
      <c r="T23" s="473" t="s">
        <v>19</v>
      </c>
      <c r="U23" s="114"/>
      <c r="V23" s="98" t="s">
        <v>20</v>
      </c>
      <c r="W23" s="114"/>
      <c r="X23" s="100" t="s">
        <v>20</v>
      </c>
      <c r="Y23" s="114"/>
      <c r="Z23" s="473" t="s">
        <v>19</v>
      </c>
      <c r="AA23" s="114"/>
      <c r="AB23" s="308" t="s">
        <v>19</v>
      </c>
      <c r="AC23" s="98" t="s">
        <v>19</v>
      </c>
      <c r="AD23" s="481" t="s">
        <v>79</v>
      </c>
      <c r="AE23" s="101"/>
      <c r="AF23" s="149"/>
      <c r="AG23" s="164" t="s">
        <v>96</v>
      </c>
      <c r="AJ23" s="37">
        <f>AG26</f>
        <v>4844</v>
      </c>
      <c r="AK23" s="37"/>
      <c r="AL23" s="280" t="s">
        <v>22</v>
      </c>
      <c r="AM23" s="280" t="s">
        <v>25</v>
      </c>
      <c r="AN23" s="280" t="s">
        <v>91</v>
      </c>
      <c r="AO23" s="281" t="s">
        <v>91</v>
      </c>
      <c r="AP23" s="281" t="s">
        <v>91</v>
      </c>
      <c r="AQ23" s="281" t="s">
        <v>91</v>
      </c>
      <c r="AT23" s="18"/>
      <c r="AU23" s="17"/>
      <c r="AZ23" s="5"/>
    </row>
    <row r="24" spans="2:52" ht="12.75">
      <c r="B24" s="516"/>
      <c r="C24" s="296"/>
      <c r="D24" s="338" t="s">
        <v>260</v>
      </c>
      <c r="E24" s="339" t="s">
        <v>265</v>
      </c>
      <c r="F24" s="321" t="s">
        <v>171</v>
      </c>
      <c r="G24" s="337"/>
      <c r="H24" s="176"/>
      <c r="I24" s="458">
        <v>8.6</v>
      </c>
      <c r="J24" s="110"/>
      <c r="K24" s="168">
        <f>INT(IF(J24="E",(IF((AND(I24&gt;10.99)*(I24&lt;14.21)),(14.3-I24)/0.1*10,(IF((AND(I24&gt;6)*(I24&lt;11.01)),(12.65-I24)/0.05*10,0))))+50,(IF((AND(I24&gt;10.99)*(I24&lt;14.21)),(14.3-I24)/0.1*10,(IF((AND(I24&gt;6)*(I24&lt;11.01)),(12.65-I24)/0.05*10,0))))))</f>
        <v>810</v>
      </c>
      <c r="L24" s="458">
        <v>3.8</v>
      </c>
      <c r="M24" s="168">
        <f>INT(IF(L24&lt;1,0,(L24-0.945)/0.055)*10)</f>
        <v>519</v>
      </c>
      <c r="N24" s="458">
        <v>11.15</v>
      </c>
      <c r="O24" s="168">
        <f>INT(IF(N24&lt;3,0,(N24-2.85)/0.15)*10)</f>
        <v>553</v>
      </c>
      <c r="P24" s="108"/>
      <c r="Q24" s="168">
        <f>INT(IF(P24&lt;5,0,(P24-4)/1)*10)</f>
        <v>0</v>
      </c>
      <c r="R24" s="109"/>
      <c r="S24" s="288">
        <f>INT(IF(R24&lt;30,0,(R24-27)/3)*10)</f>
        <v>0</v>
      </c>
      <c r="T24" s="458"/>
      <c r="U24" s="168">
        <f>INT(IF(T24&lt;2.2,0,(T24-2.135)/0.065)*10)</f>
        <v>0</v>
      </c>
      <c r="V24" s="109"/>
      <c r="W24" s="168">
        <f>INT(IF(V24&lt;5,0,(V24-4.3)/0.7)*10)</f>
        <v>0</v>
      </c>
      <c r="X24" s="96"/>
      <c r="Y24" s="168">
        <f>INT(IF(X24&lt;10,0,(X24-9)/1)*10)</f>
        <v>0</v>
      </c>
      <c r="Z24" s="458"/>
      <c r="AA24" s="168">
        <f>INT(IF(Z24&lt;5,0,(Z24-4.25)/0.75)*10)</f>
        <v>0</v>
      </c>
      <c r="AB24" s="306"/>
      <c r="AC24" s="108"/>
      <c r="AD24" s="482">
        <v>0.08333333333333333</v>
      </c>
      <c r="AE24" s="265">
        <f>IF(AF24="ANO",(MAX(AL24:AN24)),0)</f>
        <v>1290</v>
      </c>
      <c r="AF24" s="270" t="str">
        <f>IF(AND(ISNUMBER(AB24))*((ISNUMBER(AC24)))*(((ISNUMBER(AD24)))),"NE",IF(AND(ISNUMBER(AB24))*((ISNUMBER(AC24))),"NE",IF(AND(ISNUMBER(AB24))*((ISNUMBER(AD24))),"NE",IF(AND(ISNUMBER(AC24))*((ISNUMBER(AD24))),"NE",IF(AND(AB24="")*((AC24=""))*(((AD24=""))),"NE","ANO")))))</f>
        <v>ANO</v>
      </c>
      <c r="AG24" s="166">
        <f>SUM(K24+M24+O24+Q24+S24+U24+W24+Y24+AA24+AE24)</f>
        <v>3172</v>
      </c>
      <c r="AH24" s="92"/>
      <c r="AJ24" s="45">
        <f>AG26</f>
        <v>4844</v>
      </c>
      <c r="AK24" s="45"/>
      <c r="AL24" s="260">
        <f>INT(IF(AB24&lt;25,0,(AB24-23.5)/1.5)*10)</f>
        <v>0</v>
      </c>
      <c r="AM24" s="260">
        <f>INT(IF(AC24&lt;120,0,(AC24-117.6)/2.4)*10)</f>
        <v>0</v>
      </c>
      <c r="AN24" s="260">
        <f>INT(IF(AO24&gt;=441,0,(442.5-AO24)/2.5)*10)</f>
        <v>1290</v>
      </c>
      <c r="AO24" s="282">
        <f>IF(AND(AP24=0,AQ24=0),"",AP24*60+AQ24)</f>
        <v>120</v>
      </c>
      <c r="AP24" s="282">
        <f>HOUR(AD24)</f>
        <v>2</v>
      </c>
      <c r="AQ24" s="282">
        <f>MINUTE(AD24)</f>
        <v>0</v>
      </c>
      <c r="AT24" s="188">
        <f>D22</f>
        <v>0</v>
      </c>
      <c r="AU24" s="187">
        <f>IF(A24="A","QD","")</f>
      </c>
      <c r="AZ24" s="5"/>
    </row>
    <row r="25" spans="2:52" ht="12.75">
      <c r="B25" s="516"/>
      <c r="C25" s="296"/>
      <c r="D25" s="340" t="s">
        <v>267</v>
      </c>
      <c r="E25" s="341" t="s">
        <v>266</v>
      </c>
      <c r="F25" s="322" t="s">
        <v>170</v>
      </c>
      <c r="G25" s="337"/>
      <c r="H25" s="434">
        <f>SUM(G25-G24)</f>
        <v>0</v>
      </c>
      <c r="I25" s="455">
        <v>8.8</v>
      </c>
      <c r="J25" s="107"/>
      <c r="K25" s="168">
        <f>INT(IF(J25="E",(IF((AND(I25&gt;10.99)*(I25&lt;14.21)),(14.3-I25)/0.1*10,(IF((AND(I25&gt;6)*(I25&lt;11.01)),(12.65-I25)/0.05*10,0))))+50,(IF((AND(I25&gt;10.99)*(I25&lt;14.21)),(14.3-I25)/0.1*10,(IF((AND(I25&gt;6)*(I25&lt;11.01)),(12.65-I25)/0.05*10,0))))))</f>
        <v>770</v>
      </c>
      <c r="L25" s="455"/>
      <c r="M25" s="168">
        <f>INT(IF(L25&lt;1,0,(L25-0.945)/0.055)*10)</f>
        <v>0</v>
      </c>
      <c r="N25" s="455"/>
      <c r="O25" s="168">
        <f>INT(IF(N25&lt;3,0,(N25-2.85)/0.15)*10)</f>
        <v>0</v>
      </c>
      <c r="P25" s="108"/>
      <c r="Q25" s="168">
        <f>INT(IF(P25&lt;5,0,(P25-4)/1)*10)</f>
        <v>0</v>
      </c>
      <c r="R25" s="109"/>
      <c r="S25" s="288">
        <f>INT(IF(R25&lt;30,0,(R25-27)/3)*10)</f>
        <v>0</v>
      </c>
      <c r="T25" s="455">
        <v>6.11</v>
      </c>
      <c r="U25" s="168">
        <f>INT(IF(T25&lt;2.2,0,(T25-2.135)/0.065)*10)</f>
        <v>611</v>
      </c>
      <c r="V25" s="109"/>
      <c r="W25" s="168">
        <f>INT(IF(V25&lt;5,0,(V25-4.3)/0.7)*10)</f>
        <v>0</v>
      </c>
      <c r="X25" s="96"/>
      <c r="Y25" s="168">
        <f>INT(IF(X25&lt;10,0,(X25-9)/1)*10)</f>
        <v>0</v>
      </c>
      <c r="Z25" s="458">
        <v>26.1</v>
      </c>
      <c r="AA25" s="168">
        <f>INT(IF(Z25&lt;5,0,(Z25-4.25)/0.75)*10)</f>
        <v>291</v>
      </c>
      <c r="AB25" s="306"/>
      <c r="AC25" s="108"/>
      <c r="AD25" s="483"/>
      <c r="AE25" s="265">
        <f>IF(AF25="ANO",(MAX(AL25:AN25)),0)</f>
        <v>0</v>
      </c>
      <c r="AF25" s="270" t="str">
        <f>IF(AND(ISNUMBER(AB25))*((ISNUMBER(AC25)))*(((ISNUMBER(AD25)))),"NE",IF(AND(ISNUMBER(AB25))*((ISNUMBER(AC25))),"NE",IF(AND(ISNUMBER(AB25))*((ISNUMBER(AD25))),"NE",IF(AND(ISNUMBER(AC25))*((ISNUMBER(AD25))),"NE",IF(AND(AB25="")*((AC25=""))*(((AD25=""))),"NE","ANO")))))</f>
        <v>NE</v>
      </c>
      <c r="AG25" s="167">
        <f>SUM(K25+M25+O25+Q25+S25+U25+W25+Y25+AA25+AE25)</f>
        <v>1672</v>
      </c>
      <c r="AH25" s="92"/>
      <c r="AJ25" s="45">
        <f>AG26</f>
        <v>4844</v>
      </c>
      <c r="AK25" s="45"/>
      <c r="AL25" s="260">
        <f>INT(IF(AB25&lt;25,0,(AB25-23.5)/1.5)*10)</f>
        <v>0</v>
      </c>
      <c r="AM25" s="260">
        <f>INT(IF(AC25&lt;120,0,(AC25-117.6)/2.4)*10)</f>
        <v>0</v>
      </c>
      <c r="AN25" s="260">
        <f>INT(IF(AO25&gt;=441,0,(442.5-AO25)/2.5)*10)</f>
        <v>0</v>
      </c>
      <c r="AO25" s="282">
        <f>IF(AND(AP25=0,AQ25=0),"",AP25*60+AQ25)</f>
      </c>
      <c r="AP25" s="282">
        <f>HOUR(AD25)</f>
        <v>0</v>
      </c>
      <c r="AQ25" s="282">
        <f>MINUTE(AD25)</f>
        <v>0</v>
      </c>
      <c r="AT25" s="188">
        <f>D22</f>
        <v>0</v>
      </c>
      <c r="AU25" s="187">
        <f>IF(A25="A","QD","")</f>
      </c>
      <c r="AZ25" s="5"/>
    </row>
    <row r="26" spans="2:47" ht="13.5" thickBot="1">
      <c r="B26" s="516"/>
      <c r="C26" s="299"/>
      <c r="D26" s="115"/>
      <c r="E26" s="115"/>
      <c r="F26" s="326"/>
      <c r="G26" s="115"/>
      <c r="H26" s="115"/>
      <c r="I26" s="461"/>
      <c r="J26" s="115"/>
      <c r="K26" s="115"/>
      <c r="L26" s="461"/>
      <c r="M26" s="115"/>
      <c r="N26" s="461"/>
      <c r="O26" s="115"/>
      <c r="P26" s="115"/>
      <c r="Q26" s="115"/>
      <c r="R26" s="115"/>
      <c r="S26" s="115"/>
      <c r="T26" s="461"/>
      <c r="U26" s="115"/>
      <c r="V26" s="115"/>
      <c r="W26" s="115"/>
      <c r="X26" s="115"/>
      <c r="Y26" s="115"/>
      <c r="Z26" s="461"/>
      <c r="AA26" s="115"/>
      <c r="AB26" s="115"/>
      <c r="AC26" s="115"/>
      <c r="AD26" s="461"/>
      <c r="AE26" s="215" t="s">
        <v>166</v>
      </c>
      <c r="AF26" s="512"/>
      <c r="AG26" s="217">
        <f>SUM(AG24:AG25)</f>
        <v>4844</v>
      </c>
      <c r="AJ26" s="36">
        <f>AG26</f>
        <v>4844</v>
      </c>
      <c r="AK26" s="36"/>
      <c r="AL26" s="36"/>
      <c r="AM26" s="36"/>
      <c r="AN26" s="36"/>
      <c r="AP26" s="15"/>
      <c r="AQ26" s="20"/>
      <c r="AT26" s="23"/>
      <c r="AU26" s="23"/>
    </row>
    <row r="27" spans="2:47" ht="13.5" thickBot="1">
      <c r="B27" s="516"/>
      <c r="C27" s="376"/>
      <c r="D27" s="377"/>
      <c r="E27" s="377"/>
      <c r="F27" s="378"/>
      <c r="G27" s="378"/>
      <c r="H27" s="378"/>
      <c r="I27" s="460"/>
      <c r="J27" s="378"/>
      <c r="K27" s="379"/>
      <c r="L27" s="460"/>
      <c r="M27" s="379"/>
      <c r="N27" s="460"/>
      <c r="O27" s="379"/>
      <c r="P27" s="378"/>
      <c r="Q27" s="379"/>
      <c r="R27" s="378"/>
      <c r="S27" s="379"/>
      <c r="T27" s="460"/>
      <c r="U27" s="379"/>
      <c r="V27" s="380"/>
      <c r="W27" s="379"/>
      <c r="X27" s="378"/>
      <c r="Y27" s="379"/>
      <c r="Z27" s="460"/>
      <c r="AA27" s="379"/>
      <c r="AB27" s="381"/>
      <c r="AC27" s="380"/>
      <c r="AD27" s="485"/>
      <c r="AE27" s="379"/>
      <c r="AF27" s="382"/>
      <c r="AG27" s="383"/>
      <c r="AJ27" s="36">
        <f>AG26</f>
        <v>4844</v>
      </c>
      <c r="AK27" s="36"/>
      <c r="AL27" s="36"/>
      <c r="AM27" s="36"/>
      <c r="AN27" s="36"/>
      <c r="AO27" s="15"/>
      <c r="AP27" s="15"/>
      <c r="AQ27" s="15"/>
      <c r="AT27" s="15"/>
      <c r="AU27" s="15"/>
    </row>
    <row r="28" spans="2:47" ht="12.75">
      <c r="B28" s="516" t="s">
        <v>27</v>
      </c>
      <c r="C28" s="294" t="s">
        <v>112</v>
      </c>
      <c r="D28" s="334"/>
      <c r="E28" s="335"/>
      <c r="F28" s="324"/>
      <c r="G28" s="151"/>
      <c r="H28" s="151"/>
      <c r="I28" s="453" t="s">
        <v>11</v>
      </c>
      <c r="J28" s="153"/>
      <c r="K28" s="154" t="s">
        <v>21</v>
      </c>
      <c r="L28" s="466" t="s">
        <v>0</v>
      </c>
      <c r="M28" s="154" t="s">
        <v>21</v>
      </c>
      <c r="N28" s="471" t="s">
        <v>375</v>
      </c>
      <c r="O28" s="154" t="s">
        <v>21</v>
      </c>
      <c r="P28" s="156" t="s">
        <v>13</v>
      </c>
      <c r="Q28" s="154" t="s">
        <v>21</v>
      </c>
      <c r="R28" s="157" t="s">
        <v>23</v>
      </c>
      <c r="S28" s="160" t="s">
        <v>24</v>
      </c>
      <c r="T28" s="475" t="s">
        <v>14</v>
      </c>
      <c r="U28" s="154" t="s">
        <v>21</v>
      </c>
      <c r="V28" s="152" t="s">
        <v>15</v>
      </c>
      <c r="W28" s="154" t="s">
        <v>21</v>
      </c>
      <c r="X28" s="155" t="s">
        <v>35</v>
      </c>
      <c r="Y28" s="154" t="s">
        <v>21</v>
      </c>
      <c r="Z28" s="475" t="s">
        <v>1</v>
      </c>
      <c r="AA28" s="154" t="s">
        <v>21</v>
      </c>
      <c r="AB28" s="307" t="s">
        <v>22</v>
      </c>
      <c r="AC28" s="152" t="s">
        <v>25</v>
      </c>
      <c r="AD28" s="480" t="s">
        <v>254</v>
      </c>
      <c r="AE28" s="160" t="s">
        <v>21</v>
      </c>
      <c r="AF28" s="165"/>
      <c r="AG28" s="163" t="s">
        <v>2</v>
      </c>
      <c r="AH28" s="4"/>
      <c r="AJ28" s="37">
        <f>AG32</f>
        <v>4659</v>
      </c>
      <c r="AK28" s="37"/>
      <c r="AL28" s="279" t="s">
        <v>92</v>
      </c>
      <c r="AM28" s="279" t="s">
        <v>92</v>
      </c>
      <c r="AN28" s="279" t="s">
        <v>92</v>
      </c>
      <c r="AO28" s="279" t="s">
        <v>93</v>
      </c>
      <c r="AP28" s="279" t="s">
        <v>94</v>
      </c>
      <c r="AQ28" s="279" t="s">
        <v>95</v>
      </c>
      <c r="AT28" s="18"/>
      <c r="AU28" s="17"/>
    </row>
    <row r="29" spans="2:47" ht="12.75">
      <c r="B29" s="516"/>
      <c r="C29" s="295" t="s">
        <v>18</v>
      </c>
      <c r="D29" s="333" t="s">
        <v>159</v>
      </c>
      <c r="E29" s="333" t="s">
        <v>160</v>
      </c>
      <c r="F29" s="328" t="s">
        <v>169</v>
      </c>
      <c r="G29" s="96" t="s">
        <v>172</v>
      </c>
      <c r="H29" s="318" t="s">
        <v>173</v>
      </c>
      <c r="I29" s="454" t="s">
        <v>78</v>
      </c>
      <c r="J29" s="98"/>
      <c r="K29" s="114"/>
      <c r="L29" s="467" t="s">
        <v>19</v>
      </c>
      <c r="M29" s="114"/>
      <c r="N29" s="467" t="s">
        <v>19</v>
      </c>
      <c r="O29" s="114"/>
      <c r="P29" s="101" t="s">
        <v>20</v>
      </c>
      <c r="Q29" s="114"/>
      <c r="R29" s="101" t="s">
        <v>20</v>
      </c>
      <c r="S29" s="101"/>
      <c r="T29" s="473" t="s">
        <v>19</v>
      </c>
      <c r="U29" s="114"/>
      <c r="V29" s="98" t="s">
        <v>20</v>
      </c>
      <c r="W29" s="114"/>
      <c r="X29" s="100" t="s">
        <v>20</v>
      </c>
      <c r="Y29" s="114"/>
      <c r="Z29" s="473" t="s">
        <v>19</v>
      </c>
      <c r="AA29" s="114"/>
      <c r="AB29" s="308" t="s">
        <v>19</v>
      </c>
      <c r="AC29" s="98" t="s">
        <v>19</v>
      </c>
      <c r="AD29" s="481" t="s">
        <v>79</v>
      </c>
      <c r="AE29" s="101"/>
      <c r="AF29" s="149"/>
      <c r="AG29" s="164" t="s">
        <v>96</v>
      </c>
      <c r="AH29" s="4"/>
      <c r="AJ29" s="37">
        <f>AG32</f>
        <v>4659</v>
      </c>
      <c r="AK29" s="37"/>
      <c r="AL29" s="280" t="s">
        <v>22</v>
      </c>
      <c r="AM29" s="280" t="s">
        <v>25</v>
      </c>
      <c r="AN29" s="280" t="s">
        <v>91</v>
      </c>
      <c r="AO29" s="281" t="s">
        <v>91</v>
      </c>
      <c r="AP29" s="281" t="s">
        <v>91</v>
      </c>
      <c r="AQ29" s="281" t="s">
        <v>91</v>
      </c>
      <c r="AT29" s="18"/>
      <c r="AU29" s="17"/>
    </row>
    <row r="30" spans="2:47" ht="12.75">
      <c r="B30" s="516"/>
      <c r="C30" s="296"/>
      <c r="D30" s="105" t="s">
        <v>295</v>
      </c>
      <c r="E30" s="105" t="s">
        <v>296</v>
      </c>
      <c r="F30" s="321" t="s">
        <v>171</v>
      </c>
      <c r="G30" s="337"/>
      <c r="H30" s="176"/>
      <c r="I30" s="458">
        <v>8.6</v>
      </c>
      <c r="J30" s="110"/>
      <c r="K30" s="168">
        <f>INT(IF(J30="E",(IF((AND(I30&gt;10.99)*(I30&lt;14.21)),(14.3-I30)/0.1*10,(IF((AND(I30&gt;6)*(I30&lt;11.01)),(12.65-I30)/0.05*10,0))))+50,(IF((AND(I30&gt;10.99)*(I30&lt;14.21)),(14.3-I30)/0.1*10,(IF((AND(I30&gt;6)*(I30&lt;11.01)),(12.65-I30)/0.05*10,0))))))</f>
        <v>810</v>
      </c>
      <c r="L30" s="458">
        <v>4.32</v>
      </c>
      <c r="M30" s="168">
        <f>INT(IF(L30&lt;1,0,(L30-0.945)/0.055)*10)</f>
        <v>613</v>
      </c>
      <c r="N30" s="458">
        <v>13.85</v>
      </c>
      <c r="O30" s="168">
        <f>INT(IF(N30&lt;3,0,(N30-2.85)/0.15)*10)</f>
        <v>733</v>
      </c>
      <c r="P30" s="108"/>
      <c r="Q30" s="168">
        <f>INT(IF(P30&lt;5,0,(P30-4)/1)*10)</f>
        <v>0</v>
      </c>
      <c r="R30" s="109"/>
      <c r="S30" s="288">
        <f>INT(IF(R30&lt;30,0,(R30-27)/3)*10)</f>
        <v>0</v>
      </c>
      <c r="T30" s="458"/>
      <c r="U30" s="168">
        <f>INT(IF(T30&lt;2.2,0,(T30-2.135)/0.065)*10)</f>
        <v>0</v>
      </c>
      <c r="V30" s="109"/>
      <c r="W30" s="168">
        <f>INT(IF(V30&lt;5,0,(V30-4.3)/0.7)*10)</f>
        <v>0</v>
      </c>
      <c r="X30" s="96"/>
      <c r="Y30" s="168">
        <f>INT(IF(X30&lt;10,0,(X30-9)/1)*10)</f>
        <v>0</v>
      </c>
      <c r="Z30" s="458"/>
      <c r="AA30" s="168">
        <f>INT(IF(Z30&lt;5,0,(Z30-4.25)/0.75)*10)</f>
        <v>0</v>
      </c>
      <c r="AB30" s="306"/>
      <c r="AC30" s="108"/>
      <c r="AD30" s="482">
        <v>0.09027777777777778</v>
      </c>
      <c r="AE30" s="265">
        <f>IF(AF30="ANO",(MAX(AL30:AN30)),0)</f>
        <v>1250</v>
      </c>
      <c r="AF30" s="270" t="str">
        <f>IF(AND(ISNUMBER(AB30))*((ISNUMBER(AC30)))*(((ISNUMBER(AD30)))),"NE",IF(AND(ISNUMBER(AB30))*((ISNUMBER(AC30))),"NE",IF(AND(ISNUMBER(AB30))*((ISNUMBER(AD30))),"NE",IF(AND(ISNUMBER(AC30))*((ISNUMBER(AD30))),"NE",IF(AND(AB30="")*((AC30=""))*(((AD30=""))),"NE","ANO")))))</f>
        <v>ANO</v>
      </c>
      <c r="AG30" s="166">
        <f>SUM(K30+M30+O30+Q30+S30+U30+W30+Y30+AA30+AE30)</f>
        <v>3406</v>
      </c>
      <c r="AH30" s="92"/>
      <c r="AJ30" s="45">
        <f>AG32</f>
        <v>4659</v>
      </c>
      <c r="AK30" s="45"/>
      <c r="AL30" s="260">
        <f>INT(IF(AB30&lt;25,0,(AB30-23.5)/1.5)*10)</f>
        <v>0</v>
      </c>
      <c r="AM30" s="260">
        <f>INT(IF(AC30&lt;120,0,(AC30-117.6)/2.4)*10)</f>
        <v>0</v>
      </c>
      <c r="AN30" s="260">
        <f>INT(IF(AO30&gt;=441,0,(442.5-AO30)/2.5)*10)</f>
        <v>1250</v>
      </c>
      <c r="AO30" s="282">
        <f>IF(AND(AP30=0,AQ30=0),"",AP30*60+AQ30)</f>
        <v>130</v>
      </c>
      <c r="AP30" s="282">
        <f>HOUR(AD30)</f>
        <v>2</v>
      </c>
      <c r="AQ30" s="282">
        <f>MINUTE(AD30)</f>
        <v>10</v>
      </c>
      <c r="AT30" s="188">
        <f>D28</f>
        <v>0</v>
      </c>
      <c r="AU30" s="187">
        <f>IF(A30="A","QD","")</f>
      </c>
    </row>
    <row r="31" spans="2:47" ht="12.75">
      <c r="B31" s="516"/>
      <c r="C31" s="296"/>
      <c r="D31" s="111" t="s">
        <v>297</v>
      </c>
      <c r="E31" s="111" t="s">
        <v>298</v>
      </c>
      <c r="F31" s="322" t="s">
        <v>170</v>
      </c>
      <c r="G31" s="337"/>
      <c r="H31" s="434">
        <f>SUM(G31-G30)</f>
        <v>0</v>
      </c>
      <c r="I31" s="455">
        <v>10.3</v>
      </c>
      <c r="J31" s="107"/>
      <c r="K31" s="168">
        <f>INT(IF(J31="E",(IF((AND(I31&gt;10.99)*(I31&lt;14.21)),(14.3-I31)/0.1*10,(IF((AND(I31&gt;6)*(I31&lt;11.01)),(12.65-I31)/0.05*10,0))))+50,(IF((AND(I31&gt;10.99)*(I31&lt;14.21)),(14.3-I31)/0.1*10,(IF((AND(I31&gt;6)*(I31&lt;11.01)),(12.65-I31)/0.05*10,0))))))</f>
        <v>470</v>
      </c>
      <c r="L31" s="455"/>
      <c r="M31" s="168">
        <f>INT(IF(L31&lt;1,0,(L31-0.945)/0.055)*10)</f>
        <v>0</v>
      </c>
      <c r="N31" s="455"/>
      <c r="O31" s="168">
        <f>INT(IF(N31&lt;3,0,(N31-2.85)/0.15)*10)</f>
        <v>0</v>
      </c>
      <c r="P31" s="108"/>
      <c r="Q31" s="168">
        <f>INT(IF(P31&lt;5,0,(P31-4)/1)*10)</f>
        <v>0</v>
      </c>
      <c r="R31" s="109"/>
      <c r="S31" s="288">
        <f>INT(IF(R31&lt;30,0,(R31-27)/3)*10)</f>
        <v>0</v>
      </c>
      <c r="T31" s="455">
        <v>6.02</v>
      </c>
      <c r="U31" s="168">
        <f>INT(IF(T31&lt;2.2,0,(T31-2.135)/0.065)*10)</f>
        <v>597</v>
      </c>
      <c r="V31" s="109"/>
      <c r="W31" s="168">
        <f>INT(IF(V31&lt;5,0,(V31-4.3)/0.7)*10)</f>
        <v>0</v>
      </c>
      <c r="X31" s="96"/>
      <c r="Y31" s="168">
        <f>INT(IF(X31&lt;10,0,(X31-9)/1)*10)</f>
        <v>0</v>
      </c>
      <c r="Z31" s="458">
        <v>18.2</v>
      </c>
      <c r="AA31" s="168">
        <f>INT(IF(Z31&lt;5,0,(Z31-4.25)/0.75)*10)</f>
        <v>186</v>
      </c>
      <c r="AB31" s="306"/>
      <c r="AC31" s="108"/>
      <c r="AD31" s="483"/>
      <c r="AE31" s="265">
        <f>IF(AF31="ANO",(MAX(AL31:AN31)),0)</f>
        <v>0</v>
      </c>
      <c r="AF31" s="270" t="str">
        <f>IF(AND(ISNUMBER(AB31))*((ISNUMBER(AC31)))*(((ISNUMBER(AD31)))),"NE",IF(AND(ISNUMBER(AB31))*((ISNUMBER(AC31))),"NE",IF(AND(ISNUMBER(AB31))*((ISNUMBER(AD31))),"NE",IF(AND(ISNUMBER(AC31))*((ISNUMBER(AD31))),"NE",IF(AND(AB31="")*((AC31=""))*(((AD31=""))),"NE","ANO")))))</f>
        <v>NE</v>
      </c>
      <c r="AG31" s="167">
        <f>SUM(K31+M31+O31+Q31+S31+U31+W31+Y31+AA31+AE31)</f>
        <v>1253</v>
      </c>
      <c r="AH31" s="92"/>
      <c r="AJ31" s="45">
        <f>AG32</f>
        <v>4659</v>
      </c>
      <c r="AK31" s="45"/>
      <c r="AL31" s="260">
        <f>INT(IF(AB31&lt;25,0,(AB31-23.5)/1.5)*10)</f>
        <v>0</v>
      </c>
      <c r="AM31" s="260">
        <f>INT(IF(AC31&lt;120,0,(AC31-117.6)/2.4)*10)</f>
        <v>0</v>
      </c>
      <c r="AN31" s="260">
        <f>INT(IF(AO31&gt;=441,0,(442.5-AO31)/2.5)*10)</f>
        <v>0</v>
      </c>
      <c r="AO31" s="282">
        <f>IF(AND(AP31=0,AQ31=0),"",AP31*60+AQ31)</f>
      </c>
      <c r="AP31" s="282">
        <f>HOUR(AD31)</f>
        <v>0</v>
      </c>
      <c r="AQ31" s="282">
        <f>MINUTE(AD31)</f>
        <v>0</v>
      </c>
      <c r="AT31" s="188">
        <f>D28</f>
        <v>0</v>
      </c>
      <c r="AU31" s="187">
        <f>IF(A31="A","QD","")</f>
      </c>
    </row>
    <row r="32" spans="2:43" ht="13.5" thickBot="1">
      <c r="B32" s="516"/>
      <c r="C32" s="299"/>
      <c r="D32" s="112"/>
      <c r="E32" s="112"/>
      <c r="F32" s="326"/>
      <c r="G32" s="112"/>
      <c r="H32" s="112"/>
      <c r="I32" s="462"/>
      <c r="J32" s="112"/>
      <c r="K32" s="112"/>
      <c r="L32" s="462"/>
      <c r="M32" s="112"/>
      <c r="N32" s="462"/>
      <c r="O32" s="112"/>
      <c r="P32" s="112"/>
      <c r="Q32" s="112"/>
      <c r="R32" s="112"/>
      <c r="S32" s="112"/>
      <c r="T32" s="462"/>
      <c r="U32" s="112"/>
      <c r="V32" s="112"/>
      <c r="W32" s="112"/>
      <c r="X32" s="112"/>
      <c r="Y32" s="112"/>
      <c r="Z32" s="462"/>
      <c r="AA32" s="112"/>
      <c r="AB32" s="112"/>
      <c r="AC32" s="112"/>
      <c r="AD32" s="462"/>
      <c r="AE32" s="215" t="s">
        <v>166</v>
      </c>
      <c r="AF32" s="509"/>
      <c r="AG32" s="217">
        <f>SUM(AG30:AG31)</f>
        <v>4659</v>
      </c>
      <c r="AH32" s="4"/>
      <c r="AJ32" s="36">
        <f>AG32</f>
        <v>4659</v>
      </c>
      <c r="AK32" s="36"/>
      <c r="AL32" s="36"/>
      <c r="AM32" s="36"/>
      <c r="AN32" s="36"/>
      <c r="AP32" s="15"/>
      <c r="AQ32" s="20"/>
    </row>
    <row r="33" spans="2:43" ht="13.5" thickBot="1">
      <c r="B33" s="516"/>
      <c r="C33" s="376"/>
      <c r="D33" s="377"/>
      <c r="E33" s="377"/>
      <c r="F33" s="378"/>
      <c r="G33" s="378"/>
      <c r="H33" s="378"/>
      <c r="I33" s="460"/>
      <c r="J33" s="378"/>
      <c r="K33" s="379"/>
      <c r="L33" s="460"/>
      <c r="M33" s="379"/>
      <c r="N33" s="460"/>
      <c r="O33" s="379"/>
      <c r="P33" s="378"/>
      <c r="Q33" s="379"/>
      <c r="R33" s="378"/>
      <c r="S33" s="379"/>
      <c r="T33" s="460"/>
      <c r="U33" s="379"/>
      <c r="V33" s="380"/>
      <c r="W33" s="379"/>
      <c r="X33" s="378"/>
      <c r="Y33" s="379"/>
      <c r="Z33" s="460"/>
      <c r="AA33" s="379"/>
      <c r="AB33" s="381"/>
      <c r="AC33" s="380"/>
      <c r="AD33" s="485"/>
      <c r="AE33" s="379"/>
      <c r="AF33" s="382"/>
      <c r="AG33" s="383"/>
      <c r="AH33" s="4"/>
      <c r="AJ33" s="36">
        <f>AG32</f>
        <v>4659</v>
      </c>
      <c r="AK33" s="36"/>
      <c r="AL33" s="36"/>
      <c r="AM33" s="36"/>
      <c r="AN33" s="36"/>
      <c r="AP33" s="15"/>
      <c r="AQ33" s="15"/>
    </row>
    <row r="34" spans="2:51" ht="12.75">
      <c r="B34" s="516" t="s">
        <v>28</v>
      </c>
      <c r="C34" s="294" t="s">
        <v>97</v>
      </c>
      <c r="D34" s="315"/>
      <c r="E34" s="317"/>
      <c r="F34" s="314"/>
      <c r="G34" s="151"/>
      <c r="H34" s="155"/>
      <c r="I34" s="453" t="s">
        <v>11</v>
      </c>
      <c r="J34" s="153"/>
      <c r="K34" s="160" t="s">
        <v>21</v>
      </c>
      <c r="L34" s="466" t="s">
        <v>0</v>
      </c>
      <c r="M34" s="160" t="s">
        <v>21</v>
      </c>
      <c r="N34" s="471" t="s">
        <v>375</v>
      </c>
      <c r="O34" s="160" t="s">
        <v>21</v>
      </c>
      <c r="P34" s="157" t="s">
        <v>13</v>
      </c>
      <c r="Q34" s="160" t="s">
        <v>21</v>
      </c>
      <c r="R34" s="157" t="s">
        <v>23</v>
      </c>
      <c r="S34" s="160" t="s">
        <v>24</v>
      </c>
      <c r="T34" s="472" t="s">
        <v>14</v>
      </c>
      <c r="U34" s="160" t="s">
        <v>21</v>
      </c>
      <c r="V34" s="312" t="s">
        <v>15</v>
      </c>
      <c r="W34" s="160" t="s">
        <v>21</v>
      </c>
      <c r="X34" s="311" t="s">
        <v>35</v>
      </c>
      <c r="Y34" s="160" t="s">
        <v>21</v>
      </c>
      <c r="Z34" s="472" t="s">
        <v>1</v>
      </c>
      <c r="AA34" s="160" t="s">
        <v>21</v>
      </c>
      <c r="AB34" s="157" t="s">
        <v>22</v>
      </c>
      <c r="AC34" s="312" t="s">
        <v>25</v>
      </c>
      <c r="AD34" s="480" t="s">
        <v>254</v>
      </c>
      <c r="AE34" s="160" t="s">
        <v>21</v>
      </c>
      <c r="AF34" s="165"/>
      <c r="AG34" s="163" t="s">
        <v>2</v>
      </c>
      <c r="AJ34" s="37">
        <f>AG38</f>
        <v>4574</v>
      </c>
      <c r="AK34" s="37"/>
      <c r="AL34" s="279" t="s">
        <v>92</v>
      </c>
      <c r="AM34" s="279" t="s">
        <v>92</v>
      </c>
      <c r="AN34" s="279" t="s">
        <v>92</v>
      </c>
      <c r="AO34" s="279" t="s">
        <v>93</v>
      </c>
      <c r="AP34" s="279" t="s">
        <v>94</v>
      </c>
      <c r="AQ34" s="279" t="s">
        <v>95</v>
      </c>
      <c r="AR34" s="16"/>
      <c r="AS34" s="17"/>
      <c r="AT34" s="18"/>
      <c r="AU34" s="17"/>
      <c r="AV34" s="15"/>
      <c r="AW34" s="15"/>
      <c r="AX34" s="5"/>
      <c r="AY34" s="5"/>
    </row>
    <row r="35" spans="2:51" ht="12.75">
      <c r="B35" s="516"/>
      <c r="C35" s="295" t="s">
        <v>18</v>
      </c>
      <c r="D35" s="333" t="s">
        <v>159</v>
      </c>
      <c r="E35" s="333" t="s">
        <v>160</v>
      </c>
      <c r="F35" s="328" t="s">
        <v>169</v>
      </c>
      <c r="G35" s="96" t="s">
        <v>172</v>
      </c>
      <c r="H35" s="318" t="s">
        <v>173</v>
      </c>
      <c r="I35" s="454" t="s">
        <v>78</v>
      </c>
      <c r="J35" s="98"/>
      <c r="K35" s="101"/>
      <c r="L35" s="467" t="s">
        <v>19</v>
      </c>
      <c r="M35" s="99"/>
      <c r="N35" s="467" t="s">
        <v>19</v>
      </c>
      <c r="O35" s="101"/>
      <c r="P35" s="101" t="s">
        <v>20</v>
      </c>
      <c r="Q35" s="101"/>
      <c r="R35" s="101" t="s">
        <v>20</v>
      </c>
      <c r="S35" s="101"/>
      <c r="T35" s="473" t="s">
        <v>19</v>
      </c>
      <c r="U35" s="101"/>
      <c r="V35" s="98" t="s">
        <v>20</v>
      </c>
      <c r="W35" s="101"/>
      <c r="X35" s="100" t="s">
        <v>20</v>
      </c>
      <c r="Y35" s="99"/>
      <c r="Z35" s="473" t="s">
        <v>19</v>
      </c>
      <c r="AA35" s="101"/>
      <c r="AB35" s="101" t="s">
        <v>19</v>
      </c>
      <c r="AC35" s="98" t="s">
        <v>19</v>
      </c>
      <c r="AD35" s="481" t="s">
        <v>79</v>
      </c>
      <c r="AE35" s="101"/>
      <c r="AF35" s="149"/>
      <c r="AG35" s="164" t="s">
        <v>96</v>
      </c>
      <c r="AJ35" s="37">
        <f>AG38</f>
        <v>4574</v>
      </c>
      <c r="AK35" s="37"/>
      <c r="AL35" s="280" t="s">
        <v>22</v>
      </c>
      <c r="AM35" s="280" t="s">
        <v>25</v>
      </c>
      <c r="AN35" s="280" t="s">
        <v>91</v>
      </c>
      <c r="AO35" s="281" t="s">
        <v>91</v>
      </c>
      <c r="AP35" s="281" t="s">
        <v>91</v>
      </c>
      <c r="AQ35" s="281" t="s">
        <v>91</v>
      </c>
      <c r="AR35" s="16"/>
      <c r="AS35" s="17"/>
      <c r="AT35" s="18"/>
      <c r="AU35" s="17"/>
      <c r="AV35" s="15"/>
      <c r="AW35" s="15"/>
      <c r="AX35" s="5"/>
      <c r="AY35" s="5"/>
    </row>
    <row r="36" spans="2:51" ht="12.75">
      <c r="B36" s="516"/>
      <c r="C36" s="296"/>
      <c r="D36" s="336" t="s">
        <v>250</v>
      </c>
      <c r="E36" s="336" t="s">
        <v>252</v>
      </c>
      <c r="F36" s="321" t="s">
        <v>171</v>
      </c>
      <c r="G36" s="337">
        <v>37</v>
      </c>
      <c r="H36" s="176"/>
      <c r="I36" s="455">
        <v>7.8</v>
      </c>
      <c r="J36" s="107"/>
      <c r="K36" s="168">
        <f>INT(IF(J36="E",(IF((AND(I36&gt;10.99)*(I36&lt;14.21)),(14.3-I36)/0.1*10,(IF((AND(I36&gt;6)*(I36&lt;11.01)),(12.65-I36)/0.05*10,0))))+50,(IF((AND(I36&gt;10.99)*(I36&lt;14.21)),(14.3-I36)/0.1*10,(IF((AND(I36&gt;6)*(I36&lt;11.01)),(12.65-I36)/0.05*10,0))))))</f>
        <v>970</v>
      </c>
      <c r="L36" s="455">
        <v>4.97</v>
      </c>
      <c r="M36" s="168">
        <f>INT(IF(L36&lt;1,0,(L36-0.945)/0.055)*10)</f>
        <v>731</v>
      </c>
      <c r="N36" s="455">
        <v>11.55</v>
      </c>
      <c r="O36" s="168">
        <f>INT(IF(N36&lt;3,0,(N36-2.85)/0.15)*10)</f>
        <v>580</v>
      </c>
      <c r="P36" s="108"/>
      <c r="Q36" s="168">
        <f>INT(IF(P36&lt;5,0,(P36-4)/1)*10)</f>
        <v>0</v>
      </c>
      <c r="R36" s="109"/>
      <c r="S36" s="288">
        <f>INT(IF(R36&lt;30,0,(R36-27)/3)*10)</f>
        <v>0</v>
      </c>
      <c r="T36" s="455"/>
      <c r="U36" s="168">
        <f>INT(IF(T36&lt;2.2,0,(T36-2.135)/0.065)*10)</f>
        <v>0</v>
      </c>
      <c r="V36" s="109"/>
      <c r="W36" s="168">
        <f>INT(IF(V36&lt;5,0,(V36-4.3)/0.7)*10)</f>
        <v>0</v>
      </c>
      <c r="X36" s="106"/>
      <c r="Y36" s="168">
        <f>INT(IF(X36&lt;10,0,(X36-9)/1)*10)</f>
        <v>0</v>
      </c>
      <c r="Z36" s="458"/>
      <c r="AA36" s="168">
        <f>INT(IF(Z36&lt;5,0,(Z36-4.25)/0.75)*10)</f>
        <v>0</v>
      </c>
      <c r="AB36" s="306"/>
      <c r="AC36" s="108"/>
      <c r="AD36" s="482">
        <v>0.09166666666666667</v>
      </c>
      <c r="AE36" s="265">
        <f>IF(AF36="ANO",(MAX(AL36:AN36)),0)</f>
        <v>1242</v>
      </c>
      <c r="AF36" s="270" t="str">
        <f>IF(AND(ISNUMBER(AB36))*((ISNUMBER(AC36)))*(((ISNUMBER(AD36)))),"NE",IF(AND(ISNUMBER(AB36))*((ISNUMBER(AC36))),"NE",IF(AND(ISNUMBER(AB36))*((ISNUMBER(AD36))),"NE",IF(AND(ISNUMBER(AC36))*((ISNUMBER(AD36))),"NE",IF(AND(AB36="")*((AC36=""))*(((AD36=""))),"NE","ANO")))))</f>
        <v>ANO</v>
      </c>
      <c r="AG36" s="166">
        <f>SUM(K36+M36+O36+Q36+S36+U36+W36+Y36+AA36+AE36)</f>
        <v>3523</v>
      </c>
      <c r="AH36" s="264"/>
      <c r="AJ36" s="37">
        <f>AG38</f>
        <v>4574</v>
      </c>
      <c r="AK36" s="37"/>
      <c r="AL36" s="260">
        <f>INT(IF(AB36&lt;25,0,(AB36-23.5)/1.5)*10)</f>
        <v>0</v>
      </c>
      <c r="AM36" s="260">
        <f>INT(IF(AC36&lt;120,0,(AC36-117.6)/2.4)*10)</f>
        <v>0</v>
      </c>
      <c r="AN36" s="260">
        <f>INT(IF(AO36&gt;=441,0,(442.5-AO36)/2.5)*10)</f>
        <v>1242</v>
      </c>
      <c r="AO36" s="282">
        <f>IF(AND(AP36=0,AQ36=0),"",AP36*60+AQ36)</f>
        <v>132</v>
      </c>
      <c r="AP36" s="282">
        <f>HOUR(AD36)</f>
        <v>2</v>
      </c>
      <c r="AQ36" s="282">
        <f>MINUTE(AD36)</f>
        <v>12</v>
      </c>
      <c r="AR36" s="3"/>
      <c r="AS36" s="245"/>
      <c r="AT36" s="188">
        <f>D34</f>
        <v>0</v>
      </c>
      <c r="AU36" s="187">
        <f>IF(A36="A","QD","")</f>
      </c>
      <c r="AV36" s="15"/>
      <c r="AW36" s="15"/>
      <c r="AX36" s="5"/>
      <c r="AY36" s="5"/>
    </row>
    <row r="37" spans="2:51" ht="12.75">
      <c r="B37" s="516"/>
      <c r="C37" s="296"/>
      <c r="D37" s="342" t="s">
        <v>251</v>
      </c>
      <c r="E37" s="342" t="s">
        <v>253</v>
      </c>
      <c r="F37" s="322" t="s">
        <v>170</v>
      </c>
      <c r="G37" s="337">
        <v>6</v>
      </c>
      <c r="H37" s="434">
        <f>SUM(G37-G36)</f>
        <v>-31</v>
      </c>
      <c r="I37" s="455">
        <v>10</v>
      </c>
      <c r="J37" s="107"/>
      <c r="K37" s="168">
        <f>INT(IF(J37="E",(IF((AND(I37&gt;10.99)*(I37&lt;14.21)),(14.3-I37)/0.1*10,(IF((AND(I37&gt;6)*(I37&lt;11.01)),(12.65-I37)/0.05*10,0))))+50,(IF((AND(I37&gt;10.99)*(I37&lt;14.21)),(14.3-I37)/0.1*10,(IF((AND(I37&gt;6)*(I37&lt;11.01)),(12.65-I37)/0.05*10,0))))))</f>
        <v>530</v>
      </c>
      <c r="L37" s="455"/>
      <c r="M37" s="168">
        <f>INT(IF(L37&lt;1,0,(L37-0.945)/0.055)*10)</f>
        <v>0</v>
      </c>
      <c r="N37" s="455"/>
      <c r="O37" s="168">
        <f>INT(IF(N37&lt;3,0,(N37-2.85)/0.15)*10)</f>
        <v>0</v>
      </c>
      <c r="P37" s="108"/>
      <c r="Q37" s="168">
        <f>INT(IF(P37&lt;5,0,(P37-4)/1)*10)</f>
        <v>0</v>
      </c>
      <c r="R37" s="109"/>
      <c r="S37" s="288">
        <f>INT(IF(R37&lt;30,0,(R37-27)/3)*10)</f>
        <v>0</v>
      </c>
      <c r="T37" s="455">
        <v>4.96</v>
      </c>
      <c r="U37" s="168">
        <f>INT(IF(T37&lt;2.2,0,(T37-2.135)/0.065)*10)</f>
        <v>434</v>
      </c>
      <c r="V37" s="109"/>
      <c r="W37" s="168">
        <f>INT(IF(V37&lt;5,0,(V37-4.3)/0.7)*10)</f>
        <v>0</v>
      </c>
      <c r="X37" s="96"/>
      <c r="Y37" s="168">
        <f>INT(IF(X37&lt;10,0,(X37-9)/1)*10)</f>
        <v>0</v>
      </c>
      <c r="Z37" s="458">
        <v>10.8</v>
      </c>
      <c r="AA37" s="168">
        <f>INT(IF(Z37&lt;5,0,(Z37-4.25)/0.75)*10)</f>
        <v>87</v>
      </c>
      <c r="AB37" s="306"/>
      <c r="AC37" s="108"/>
      <c r="AD37" s="483"/>
      <c r="AE37" s="265">
        <f>IF(AF37="ANO",(MAX(AL37:AN37)),0)</f>
        <v>0</v>
      </c>
      <c r="AF37" s="270" t="str">
        <f>IF(AND(ISNUMBER(AB37))*((ISNUMBER(AC37)))*(((ISNUMBER(AD37)))),"NE",IF(AND(ISNUMBER(AB37))*((ISNUMBER(AC37))),"NE",IF(AND(ISNUMBER(AB37))*((ISNUMBER(AD37))),"NE",IF(AND(ISNUMBER(AC37))*((ISNUMBER(AD37))),"NE",IF(AND(AB37="")*((AC37=""))*(((AD37=""))),"NE","ANO")))))</f>
        <v>NE</v>
      </c>
      <c r="AG37" s="167">
        <f>SUM(K37+M37+O37+Q37+S37+U37+W37+Y37+AA37+AE37)</f>
        <v>1051</v>
      </c>
      <c r="AH37" s="264"/>
      <c r="AJ37" s="45">
        <f>AG38</f>
        <v>4574</v>
      </c>
      <c r="AK37" s="45"/>
      <c r="AL37" s="260">
        <f>INT(IF(AB37&lt;25,0,(AB37-23.5)/1.5)*10)</f>
        <v>0</v>
      </c>
      <c r="AM37" s="260">
        <f>INT(IF(AC37&lt;120,0,(AC37-117.6)/2.4)*10)</f>
        <v>0</v>
      </c>
      <c r="AN37" s="260">
        <f>INT(IF(AO37&gt;=441,0,(442.5-AO37)/2.5)*10)</f>
        <v>0</v>
      </c>
      <c r="AO37" s="282">
        <f>IF(AND(AP37=0,AQ37=0),"",AP37*60+AQ37)</f>
      </c>
      <c r="AP37" s="282">
        <f>HOUR(AD37)</f>
        <v>0</v>
      </c>
      <c r="AQ37" s="282">
        <f>MINUTE(AD37)</f>
        <v>0</v>
      </c>
      <c r="AR37" s="24"/>
      <c r="AS37" s="245"/>
      <c r="AT37" s="188">
        <f>D34</f>
        <v>0</v>
      </c>
      <c r="AU37" s="187">
        <f>IF(A37="A","QD","")</f>
      </c>
      <c r="AV37" s="15"/>
      <c r="AW37" s="15"/>
      <c r="AX37" s="5"/>
      <c r="AY37" s="5"/>
    </row>
    <row r="38" spans="2:51" ht="13.5" thickBot="1">
      <c r="B38" s="516"/>
      <c r="C38" s="299"/>
      <c r="D38" s="112"/>
      <c r="E38" s="112"/>
      <c r="F38" s="326"/>
      <c r="G38" s="112"/>
      <c r="H38" s="112"/>
      <c r="I38" s="502"/>
      <c r="J38" s="112"/>
      <c r="K38" s="113"/>
      <c r="L38" s="462"/>
      <c r="M38" s="116"/>
      <c r="N38" s="461"/>
      <c r="O38" s="116"/>
      <c r="P38" s="117"/>
      <c r="Q38" s="116"/>
      <c r="R38" s="117"/>
      <c r="S38" s="112"/>
      <c r="T38" s="462"/>
      <c r="U38" s="112"/>
      <c r="V38" s="112"/>
      <c r="W38" s="112"/>
      <c r="X38" s="112"/>
      <c r="Y38" s="112"/>
      <c r="Z38" s="462"/>
      <c r="AA38" s="112"/>
      <c r="AB38" s="112"/>
      <c r="AC38" s="112"/>
      <c r="AD38" s="462"/>
      <c r="AE38" s="215" t="s">
        <v>166</v>
      </c>
      <c r="AF38" s="509"/>
      <c r="AG38" s="217">
        <f>SUM(AG36:AG37)</f>
        <v>4574</v>
      </c>
      <c r="AJ38" s="36">
        <f>AG38</f>
        <v>4574</v>
      </c>
      <c r="AK38" s="36"/>
      <c r="AL38" s="36"/>
      <c r="AM38" s="36"/>
      <c r="AN38" s="36"/>
      <c r="AO38" s="15"/>
      <c r="AP38" s="15"/>
      <c r="AQ38" s="20"/>
      <c r="AR38" s="23"/>
      <c r="AS38" s="22"/>
      <c r="AT38" s="23"/>
      <c r="AU38" s="23"/>
      <c r="AV38" s="15"/>
      <c r="AW38" s="15"/>
      <c r="AX38" s="5"/>
      <c r="AY38" s="5"/>
    </row>
    <row r="39" spans="2:51" ht="13.5" thickBot="1">
      <c r="B39" s="516"/>
      <c r="C39" s="376"/>
      <c r="D39" s="377"/>
      <c r="E39" s="377"/>
      <c r="F39" s="378"/>
      <c r="G39" s="378"/>
      <c r="H39" s="378"/>
      <c r="I39" s="460"/>
      <c r="J39" s="378"/>
      <c r="K39" s="379"/>
      <c r="L39" s="460"/>
      <c r="M39" s="379"/>
      <c r="N39" s="460"/>
      <c r="O39" s="379"/>
      <c r="P39" s="378"/>
      <c r="Q39" s="379"/>
      <c r="R39" s="378"/>
      <c r="S39" s="379"/>
      <c r="T39" s="460"/>
      <c r="U39" s="379"/>
      <c r="V39" s="380"/>
      <c r="W39" s="379"/>
      <c r="X39" s="378"/>
      <c r="Y39" s="379"/>
      <c r="Z39" s="460"/>
      <c r="AA39" s="379"/>
      <c r="AB39" s="379"/>
      <c r="AC39" s="380"/>
      <c r="AD39" s="485"/>
      <c r="AE39" s="379"/>
      <c r="AF39" s="382"/>
      <c r="AG39" s="514"/>
      <c r="AH39" s="15"/>
      <c r="AJ39" s="36">
        <f>AG38</f>
        <v>4574</v>
      </c>
      <c r="AK39" s="36"/>
      <c r="AL39" s="36"/>
      <c r="AM39" s="36"/>
      <c r="AN39" s="36"/>
      <c r="AO39" s="15"/>
      <c r="AP39" s="15"/>
      <c r="AQ39" s="15"/>
      <c r="AR39" s="225"/>
      <c r="AS39" s="15"/>
      <c r="AT39" s="15"/>
      <c r="AU39" s="15"/>
      <c r="AV39" s="15"/>
      <c r="AW39" s="15"/>
      <c r="AX39" s="5"/>
      <c r="AY39" s="5"/>
    </row>
    <row r="40" spans="2:51" ht="12.75">
      <c r="B40" s="516" t="s">
        <v>29</v>
      </c>
      <c r="C40" s="294" t="s">
        <v>98</v>
      </c>
      <c r="D40" s="334"/>
      <c r="E40" s="335"/>
      <c r="F40" s="324"/>
      <c r="G40" s="151"/>
      <c r="H40" s="151"/>
      <c r="I40" s="453" t="s">
        <v>11</v>
      </c>
      <c r="J40" s="153"/>
      <c r="K40" s="154" t="s">
        <v>21</v>
      </c>
      <c r="L40" s="466" t="s">
        <v>0</v>
      </c>
      <c r="M40" s="154" t="s">
        <v>77</v>
      </c>
      <c r="N40" s="471" t="s">
        <v>375</v>
      </c>
      <c r="O40" s="154" t="s">
        <v>77</v>
      </c>
      <c r="P40" s="156" t="s">
        <v>13</v>
      </c>
      <c r="Q40" s="154" t="s">
        <v>77</v>
      </c>
      <c r="R40" s="157" t="s">
        <v>23</v>
      </c>
      <c r="S40" s="154" t="s">
        <v>77</v>
      </c>
      <c r="T40" s="475" t="s">
        <v>14</v>
      </c>
      <c r="U40" s="154" t="s">
        <v>77</v>
      </c>
      <c r="V40" s="152" t="s">
        <v>15</v>
      </c>
      <c r="W40" s="154" t="s">
        <v>77</v>
      </c>
      <c r="X40" s="155" t="s">
        <v>35</v>
      </c>
      <c r="Y40" s="154" t="s">
        <v>77</v>
      </c>
      <c r="Z40" s="475" t="s">
        <v>1</v>
      </c>
      <c r="AA40" s="154" t="s">
        <v>77</v>
      </c>
      <c r="AB40" s="157" t="s">
        <v>22</v>
      </c>
      <c r="AC40" s="152" t="s">
        <v>25</v>
      </c>
      <c r="AD40" s="480" t="s">
        <v>254</v>
      </c>
      <c r="AE40" s="160" t="s">
        <v>21</v>
      </c>
      <c r="AF40" s="165"/>
      <c r="AG40" s="163" t="s">
        <v>2</v>
      </c>
      <c r="AJ40" s="37">
        <f>AG44</f>
        <v>4571</v>
      </c>
      <c r="AK40" s="37"/>
      <c r="AL40" s="279" t="s">
        <v>92</v>
      </c>
      <c r="AM40" s="279" t="s">
        <v>92</v>
      </c>
      <c r="AN40" s="279" t="s">
        <v>92</v>
      </c>
      <c r="AO40" s="279" t="s">
        <v>93</v>
      </c>
      <c r="AP40" s="279" t="s">
        <v>94</v>
      </c>
      <c r="AQ40" s="279" t="s">
        <v>95</v>
      </c>
      <c r="AR40" s="16"/>
      <c r="AS40" s="26"/>
      <c r="AT40" s="18"/>
      <c r="AU40" s="17"/>
      <c r="AV40" s="15"/>
      <c r="AW40" s="15"/>
      <c r="AX40" s="5"/>
      <c r="AY40" s="5"/>
    </row>
    <row r="41" spans="2:51" ht="12.75">
      <c r="B41" s="516"/>
      <c r="C41" s="295" t="s">
        <v>18</v>
      </c>
      <c r="D41" s="333" t="s">
        <v>159</v>
      </c>
      <c r="E41" s="333" t="s">
        <v>160</v>
      </c>
      <c r="F41" s="328" t="s">
        <v>169</v>
      </c>
      <c r="G41" s="96" t="s">
        <v>172</v>
      </c>
      <c r="H41" s="318" t="s">
        <v>173</v>
      </c>
      <c r="I41" s="454" t="s">
        <v>78</v>
      </c>
      <c r="J41" s="98"/>
      <c r="K41" s="114"/>
      <c r="L41" s="467" t="s">
        <v>19</v>
      </c>
      <c r="M41" s="114"/>
      <c r="N41" s="467" t="s">
        <v>19</v>
      </c>
      <c r="O41" s="114"/>
      <c r="P41" s="101" t="s">
        <v>20</v>
      </c>
      <c r="Q41" s="114"/>
      <c r="R41" s="101" t="s">
        <v>20</v>
      </c>
      <c r="S41" s="114"/>
      <c r="T41" s="473" t="s">
        <v>19</v>
      </c>
      <c r="U41" s="114"/>
      <c r="V41" s="98" t="s">
        <v>20</v>
      </c>
      <c r="W41" s="114"/>
      <c r="X41" s="100" t="s">
        <v>20</v>
      </c>
      <c r="Y41" s="114"/>
      <c r="Z41" s="473" t="s">
        <v>19</v>
      </c>
      <c r="AA41" s="114"/>
      <c r="AB41" s="101" t="s">
        <v>19</v>
      </c>
      <c r="AC41" s="98" t="s">
        <v>19</v>
      </c>
      <c r="AD41" s="481" t="s">
        <v>79</v>
      </c>
      <c r="AE41" s="101"/>
      <c r="AF41" s="149"/>
      <c r="AG41" s="164" t="s">
        <v>96</v>
      </c>
      <c r="AJ41" s="37">
        <f>AG44</f>
        <v>4571</v>
      </c>
      <c r="AK41" s="37"/>
      <c r="AL41" s="280" t="s">
        <v>22</v>
      </c>
      <c r="AM41" s="280" t="s">
        <v>25</v>
      </c>
      <c r="AN41" s="280" t="s">
        <v>91</v>
      </c>
      <c r="AO41" s="281" t="s">
        <v>91</v>
      </c>
      <c r="AP41" s="281" t="s">
        <v>91</v>
      </c>
      <c r="AQ41" s="281" t="s">
        <v>91</v>
      </c>
      <c r="AR41" s="16"/>
      <c r="AS41" s="26"/>
      <c r="AT41" s="18"/>
      <c r="AU41" s="17"/>
      <c r="AV41" s="15"/>
      <c r="AW41" s="15"/>
      <c r="AX41" s="5"/>
      <c r="AY41" s="5"/>
    </row>
    <row r="42" spans="2:51" ht="12.75">
      <c r="B42" s="516"/>
      <c r="C42" s="296"/>
      <c r="D42" s="336" t="s">
        <v>250</v>
      </c>
      <c r="E42" s="336" t="s">
        <v>255</v>
      </c>
      <c r="F42" s="321" t="s">
        <v>171</v>
      </c>
      <c r="G42" s="337">
        <v>8</v>
      </c>
      <c r="H42" s="176"/>
      <c r="I42" s="455">
        <v>8.4</v>
      </c>
      <c r="J42" s="107"/>
      <c r="K42" s="168">
        <f>INT(IF(J42="E",(IF((AND(I42&gt;10.99)*(I42&lt;14.21)),(14.3-I42)/0.1*10,(IF((AND(I42&gt;6)*(I42&lt;11.01)),(12.65-I42)/0.05*10,0))))+50,(IF((AND(I42&gt;10.99)*(I42&lt;14.21)),(14.3-I42)/0.1*10,(IF((AND(I42&gt;6)*(I42&lt;11.01)),(12.65-I42)/0.05*10,0))))))</f>
        <v>850</v>
      </c>
      <c r="L42" s="455">
        <v>4.24</v>
      </c>
      <c r="M42" s="168">
        <f>INT(IF(L42&lt;1,0,(L42-0.945)/0.055)*10)</f>
        <v>599</v>
      </c>
      <c r="N42" s="455">
        <v>11.43</v>
      </c>
      <c r="O42" s="168">
        <f>INT(IF(N42&lt;3,0,(N42-2.85)/0.15)*10)</f>
        <v>572</v>
      </c>
      <c r="P42" s="108"/>
      <c r="Q42" s="168">
        <f>INT(IF(P42&lt;5,0,(P42-4)/1)*10)</f>
        <v>0</v>
      </c>
      <c r="R42" s="109"/>
      <c r="S42" s="288">
        <f>INT(IF(R42&lt;30,0,(R42-27)/3)*10)</f>
        <v>0</v>
      </c>
      <c r="T42" s="455"/>
      <c r="U42" s="168">
        <f>INT(IF(T42&lt;2.2,0,(T42-2.135)/0.065)*10)</f>
        <v>0</v>
      </c>
      <c r="V42" s="109"/>
      <c r="W42" s="168">
        <f>INT(IF(V42&lt;5,0,(V42-4.3)/0.7)*10)</f>
        <v>0</v>
      </c>
      <c r="X42" s="106"/>
      <c r="Y42" s="168">
        <f>INT(IF(X42&lt;10,0,(X42-9)/1)*10)</f>
        <v>0</v>
      </c>
      <c r="Z42" s="458"/>
      <c r="AA42" s="168">
        <f>INT(IF(Z42&lt;5,0,(Z42-4.25)/0.75)*10)</f>
        <v>0</v>
      </c>
      <c r="AB42" s="306"/>
      <c r="AC42" s="108"/>
      <c r="AD42" s="482">
        <v>0.08472222222222221</v>
      </c>
      <c r="AE42" s="265">
        <f>IF(AF42="ANO",(MAX(AL42:AN42)),0)</f>
        <v>1282</v>
      </c>
      <c r="AF42" s="270" t="str">
        <f>IF(AND(ISNUMBER(AB42))*((ISNUMBER(AC42)))*(((ISNUMBER(AD42)))),"NE",IF(AND(ISNUMBER(AB42))*((ISNUMBER(AC42))),"NE",IF(AND(ISNUMBER(AB42))*((ISNUMBER(AD42))),"NE",IF(AND(ISNUMBER(AC42))*((ISNUMBER(AD42))),"NE",IF(AND(AB42="")*((AC42=""))*(((AD42=""))),"NE","ANO")))))</f>
        <v>ANO</v>
      </c>
      <c r="AG42" s="166">
        <f>SUM(K42+M42+O42+Q42+S42+U42+W42+Y42+AA42+AE42)</f>
        <v>3303</v>
      </c>
      <c r="AJ42" s="37">
        <f>AG44</f>
        <v>4571</v>
      </c>
      <c r="AK42" s="37"/>
      <c r="AL42" s="260">
        <f>INT(IF(AB42&lt;25,0,(AB42-23.5)/1.5)*10)</f>
        <v>0</v>
      </c>
      <c r="AM42" s="260">
        <f>INT(IF(AC42&lt;120,0,(AC42-117.6)/2.4)*10)</f>
        <v>0</v>
      </c>
      <c r="AN42" s="260">
        <f>INT(IF(AO42&gt;=441,0,(442.5-AO42)/2.5)*10)</f>
        <v>1282</v>
      </c>
      <c r="AO42" s="282">
        <f>IF(AND(AP42=0,AQ42=0),"",AP42*60+AQ42)</f>
        <v>122</v>
      </c>
      <c r="AP42" s="282">
        <f>HOUR(AD42)</f>
        <v>2</v>
      </c>
      <c r="AQ42" s="282">
        <f>MINUTE(AD42)</f>
        <v>2</v>
      </c>
      <c r="AR42" s="19"/>
      <c r="AS42" s="245"/>
      <c r="AT42" s="188">
        <f>D40</f>
        <v>0</v>
      </c>
      <c r="AU42" s="187">
        <f>IF(A42="A","QD","")</f>
      </c>
      <c r="AV42" s="15"/>
      <c r="AW42" s="15"/>
      <c r="AX42" s="5"/>
      <c r="AY42" s="5"/>
    </row>
    <row r="43" spans="2:51" ht="12.75">
      <c r="B43" s="516"/>
      <c r="C43" s="296"/>
      <c r="D43" s="342" t="s">
        <v>367</v>
      </c>
      <c r="E43" s="342" t="s">
        <v>366</v>
      </c>
      <c r="F43" s="322" t="s">
        <v>170</v>
      </c>
      <c r="G43" s="337">
        <v>56</v>
      </c>
      <c r="H43" s="434">
        <f>SUM(G43-G42)</f>
        <v>48</v>
      </c>
      <c r="I43" s="458">
        <v>9.63</v>
      </c>
      <c r="J43" s="107"/>
      <c r="K43" s="168">
        <f>INT(IF(J43="E",(IF((AND(I43&gt;10.99)*(I43&lt;14.21)),(14.3-I43)/0.1*10,(IF((AND(I43&gt;6)*(I43&lt;11.01)),(12.65-I43)/0.05*10,0))))+50,(IF((AND(I43&gt;10.99)*(I43&lt;14.21)),(14.3-I43)/0.1*10,(IF((AND(I43&gt;6)*(I43&lt;11.01)),(12.65-I43)/0.05*10,0))))))</f>
        <v>604</v>
      </c>
      <c r="L43" s="455"/>
      <c r="M43" s="168">
        <f>INT(IF(L43&lt;1,0,(L43-0.945)/0.055)*10)</f>
        <v>0</v>
      </c>
      <c r="N43" s="455"/>
      <c r="O43" s="168">
        <f>INT(IF(N43&lt;3,0,(N43-2.85)/0.15)*10)</f>
        <v>0</v>
      </c>
      <c r="P43" s="108"/>
      <c r="Q43" s="168">
        <f>INT(IF(P43&lt;5,0,(P43-4)/1)*10)</f>
        <v>0</v>
      </c>
      <c r="R43" s="109"/>
      <c r="S43" s="288">
        <f>INT(IF(R43&lt;30,0,(R43-27)/3)*10)</f>
        <v>0</v>
      </c>
      <c r="T43" s="455">
        <v>5.18</v>
      </c>
      <c r="U43" s="168">
        <f>INT(IF(T43&lt;2.2,0,(T43-2.135)/0.065)*10)</f>
        <v>468</v>
      </c>
      <c r="V43" s="109"/>
      <c r="W43" s="168">
        <f>INT(IF(V43&lt;5,0,(V43-4.3)/0.7)*10)</f>
        <v>0</v>
      </c>
      <c r="X43" s="96"/>
      <c r="Y43" s="168">
        <f>INT(IF(X43&lt;10,0,(X43-9)/1)*10)</f>
        <v>0</v>
      </c>
      <c r="Z43" s="458">
        <v>19</v>
      </c>
      <c r="AA43" s="168">
        <f>INT(IF(Z43&lt;5,0,(Z43-4.25)/0.75)*10)</f>
        <v>196</v>
      </c>
      <c r="AB43" s="306"/>
      <c r="AC43" s="108"/>
      <c r="AD43" s="483"/>
      <c r="AE43" s="265">
        <f>IF(AF43="ANO",(MAX(AL43:AN43)),0)</f>
        <v>0</v>
      </c>
      <c r="AF43" s="270" t="str">
        <f>IF(AND(ISNUMBER(AB43))*((ISNUMBER(AC43)))*(((ISNUMBER(AD43)))),"NE",IF(AND(ISNUMBER(AB43))*((ISNUMBER(AC43))),"NE",IF(AND(ISNUMBER(AB43))*((ISNUMBER(AD43))),"NE",IF(AND(ISNUMBER(AC43))*((ISNUMBER(AD43))),"NE",IF(AND(AB43="")*((AC43=""))*(((AD43=""))),"NE","ANO")))))</f>
        <v>NE</v>
      </c>
      <c r="AG43" s="167">
        <f>SUM(K43+M43+O43+Q43+S43+U43+W43+Y43+AA43+AE43)</f>
        <v>1268</v>
      </c>
      <c r="AJ43" s="45">
        <f>AG44</f>
        <v>4571</v>
      </c>
      <c r="AK43" s="45"/>
      <c r="AL43" s="260">
        <f>INT(IF(AB43&lt;25,0,(AB43-23.5)/1.5)*10)</f>
        <v>0</v>
      </c>
      <c r="AM43" s="260">
        <f>INT(IF(AC43&lt;120,0,(AC43-117.6)/2.4)*10)</f>
        <v>0</v>
      </c>
      <c r="AN43" s="260">
        <f>INT(IF(AO43&gt;=441,0,(442.5-AO43)/2.5)*10)</f>
        <v>0</v>
      </c>
      <c r="AO43" s="282">
        <f>IF(AND(AP43=0,AQ43=0),"",AP43*60+AQ43)</f>
      </c>
      <c r="AP43" s="282">
        <f>HOUR(AD43)</f>
        <v>0</v>
      </c>
      <c r="AQ43" s="282">
        <f>MINUTE(AD43)</f>
        <v>0</v>
      </c>
      <c r="AR43" s="19"/>
      <c r="AS43" s="245"/>
      <c r="AT43" s="188">
        <f>D40</f>
        <v>0</v>
      </c>
      <c r="AU43" s="187">
        <f>IF(A43="A","QD","")</f>
      </c>
      <c r="AV43" s="15"/>
      <c r="AW43" s="15"/>
      <c r="AX43" s="5"/>
      <c r="AY43" s="5"/>
    </row>
    <row r="44" spans="2:51" ht="13.5" thickBot="1">
      <c r="B44" s="516"/>
      <c r="C44" s="299"/>
      <c r="D44" s="112"/>
      <c r="E44" s="112"/>
      <c r="F44" s="326"/>
      <c r="G44" s="112"/>
      <c r="H44" s="112"/>
      <c r="I44" s="462"/>
      <c r="J44" s="112"/>
      <c r="K44" s="113"/>
      <c r="L44" s="462"/>
      <c r="M44" s="113"/>
      <c r="N44" s="462"/>
      <c r="O44" s="113"/>
      <c r="P44" s="505"/>
      <c r="Q44" s="113"/>
      <c r="R44" s="505"/>
      <c r="S44" s="112"/>
      <c r="T44" s="462"/>
      <c r="U44" s="112"/>
      <c r="V44" s="112"/>
      <c r="W44" s="112"/>
      <c r="X44" s="112"/>
      <c r="Y44" s="112"/>
      <c r="Z44" s="462"/>
      <c r="AA44" s="112"/>
      <c r="AB44" s="112"/>
      <c r="AC44" s="112"/>
      <c r="AD44" s="462"/>
      <c r="AE44" s="215" t="s">
        <v>166</v>
      </c>
      <c r="AF44" s="150"/>
      <c r="AG44" s="217">
        <f>SUM(AG42:AG43)</f>
        <v>4571</v>
      </c>
      <c r="AJ44" s="36">
        <f>AG44</f>
        <v>4571</v>
      </c>
      <c r="AK44" s="36"/>
      <c r="AL44" s="285"/>
      <c r="AM44" s="285"/>
      <c r="AN44" s="285"/>
      <c r="AO44" s="203"/>
      <c r="AP44" s="203"/>
      <c r="AQ44" s="203"/>
      <c r="AR44" s="23"/>
      <c r="AS44" s="21"/>
      <c r="AT44" s="23"/>
      <c r="AU44" s="23"/>
      <c r="AV44" s="15"/>
      <c r="AW44" s="15"/>
      <c r="AX44" s="5"/>
      <c r="AY44" s="5"/>
    </row>
    <row r="45" spans="2:51" ht="13.5" thickBot="1">
      <c r="B45" s="516"/>
      <c r="C45" s="376"/>
      <c r="D45" s="377"/>
      <c r="E45" s="377"/>
      <c r="F45" s="378"/>
      <c r="G45" s="378"/>
      <c r="H45" s="378"/>
      <c r="I45" s="460"/>
      <c r="J45" s="378"/>
      <c r="K45" s="379"/>
      <c r="L45" s="460"/>
      <c r="M45" s="379"/>
      <c r="N45" s="460"/>
      <c r="O45" s="379"/>
      <c r="P45" s="378"/>
      <c r="Q45" s="379"/>
      <c r="R45" s="378"/>
      <c r="S45" s="379"/>
      <c r="T45" s="460"/>
      <c r="U45" s="379"/>
      <c r="V45" s="380"/>
      <c r="W45" s="379"/>
      <c r="X45" s="378"/>
      <c r="Y45" s="379"/>
      <c r="Z45" s="460"/>
      <c r="AA45" s="379"/>
      <c r="AB45" s="381"/>
      <c r="AC45" s="380"/>
      <c r="AD45" s="485"/>
      <c r="AE45" s="379"/>
      <c r="AF45" s="382"/>
      <c r="AG45" s="383"/>
      <c r="AH45" s="15"/>
      <c r="AJ45" s="36">
        <f>AG44</f>
        <v>4571</v>
      </c>
      <c r="AK45" s="36"/>
      <c r="AL45" s="285"/>
      <c r="AM45" s="285"/>
      <c r="AN45" s="285"/>
      <c r="AO45" s="203"/>
      <c r="AP45" s="203"/>
      <c r="AQ45" s="203"/>
      <c r="AR45" s="225"/>
      <c r="AS45" s="15"/>
      <c r="AT45" s="15"/>
      <c r="AU45" s="15"/>
      <c r="AV45" s="15"/>
      <c r="AW45" s="15"/>
      <c r="AX45" s="5"/>
      <c r="AY45" s="5"/>
    </row>
    <row r="46" spans="2:43" ht="12.75">
      <c r="B46" s="516" t="s">
        <v>30</v>
      </c>
      <c r="C46" s="294" t="s">
        <v>109</v>
      </c>
      <c r="D46" s="334"/>
      <c r="E46" s="335"/>
      <c r="F46" s="314"/>
      <c r="G46" s="151"/>
      <c r="H46" s="151"/>
      <c r="I46" s="453" t="s">
        <v>11</v>
      </c>
      <c r="J46" s="153"/>
      <c r="K46" s="154" t="s">
        <v>21</v>
      </c>
      <c r="L46" s="466" t="s">
        <v>0</v>
      </c>
      <c r="M46" s="154" t="s">
        <v>21</v>
      </c>
      <c r="N46" s="471" t="s">
        <v>375</v>
      </c>
      <c r="O46" s="154" t="s">
        <v>21</v>
      </c>
      <c r="P46" s="156" t="s">
        <v>13</v>
      </c>
      <c r="Q46" s="154" t="s">
        <v>21</v>
      </c>
      <c r="R46" s="157" t="s">
        <v>23</v>
      </c>
      <c r="S46" s="154" t="s">
        <v>21</v>
      </c>
      <c r="T46" s="475" t="s">
        <v>14</v>
      </c>
      <c r="U46" s="154" t="s">
        <v>21</v>
      </c>
      <c r="V46" s="152" t="s">
        <v>15</v>
      </c>
      <c r="W46" s="154" t="s">
        <v>21</v>
      </c>
      <c r="X46" s="155" t="s">
        <v>35</v>
      </c>
      <c r="Y46" s="154" t="s">
        <v>21</v>
      </c>
      <c r="Z46" s="475" t="s">
        <v>1</v>
      </c>
      <c r="AA46" s="154" t="s">
        <v>21</v>
      </c>
      <c r="AB46" s="307" t="s">
        <v>22</v>
      </c>
      <c r="AC46" s="152" t="s">
        <v>25</v>
      </c>
      <c r="AD46" s="480" t="s">
        <v>254</v>
      </c>
      <c r="AE46" s="160" t="s">
        <v>21</v>
      </c>
      <c r="AF46" s="165"/>
      <c r="AG46" s="163" t="s">
        <v>2</v>
      </c>
      <c r="AJ46" s="37">
        <f>AG50</f>
        <v>4301</v>
      </c>
      <c r="AK46" s="37"/>
      <c r="AL46" s="279" t="s">
        <v>92</v>
      </c>
      <c r="AM46" s="279" t="s">
        <v>92</v>
      </c>
      <c r="AN46" s="279" t="s">
        <v>92</v>
      </c>
      <c r="AO46" s="279" t="s">
        <v>93</v>
      </c>
      <c r="AP46" s="279" t="s">
        <v>94</v>
      </c>
      <c r="AQ46" s="279" t="s">
        <v>95</v>
      </c>
    </row>
    <row r="47" spans="2:43" ht="12.75">
      <c r="B47" s="516"/>
      <c r="C47" s="295" t="s">
        <v>18</v>
      </c>
      <c r="D47" s="333" t="s">
        <v>159</v>
      </c>
      <c r="E47" s="333" t="s">
        <v>160</v>
      </c>
      <c r="F47" s="328" t="s">
        <v>169</v>
      </c>
      <c r="G47" s="96" t="s">
        <v>172</v>
      </c>
      <c r="H47" s="318" t="s">
        <v>173</v>
      </c>
      <c r="I47" s="454" t="s">
        <v>78</v>
      </c>
      <c r="J47" s="98"/>
      <c r="K47" s="114"/>
      <c r="L47" s="467" t="s">
        <v>19</v>
      </c>
      <c r="M47" s="114"/>
      <c r="N47" s="467" t="s">
        <v>19</v>
      </c>
      <c r="O47" s="114"/>
      <c r="P47" s="101" t="s">
        <v>20</v>
      </c>
      <c r="Q47" s="114"/>
      <c r="R47" s="101" t="s">
        <v>20</v>
      </c>
      <c r="S47" s="114"/>
      <c r="T47" s="473" t="s">
        <v>19</v>
      </c>
      <c r="U47" s="114"/>
      <c r="V47" s="98" t="s">
        <v>20</v>
      </c>
      <c r="W47" s="114"/>
      <c r="X47" s="100" t="s">
        <v>20</v>
      </c>
      <c r="Y47" s="114"/>
      <c r="Z47" s="473" t="s">
        <v>19</v>
      </c>
      <c r="AA47" s="114"/>
      <c r="AB47" s="308" t="s">
        <v>19</v>
      </c>
      <c r="AC47" s="98" t="s">
        <v>19</v>
      </c>
      <c r="AD47" s="481" t="s">
        <v>79</v>
      </c>
      <c r="AE47" s="101"/>
      <c r="AF47" s="149"/>
      <c r="AG47" s="164" t="s">
        <v>96</v>
      </c>
      <c r="AJ47" s="37">
        <f>AG50</f>
        <v>4301</v>
      </c>
      <c r="AK47" s="37"/>
      <c r="AL47" s="280" t="s">
        <v>22</v>
      </c>
      <c r="AM47" s="280" t="s">
        <v>25</v>
      </c>
      <c r="AN47" s="280" t="s">
        <v>91</v>
      </c>
      <c r="AO47" s="281" t="s">
        <v>91</v>
      </c>
      <c r="AP47" s="281" t="s">
        <v>91</v>
      </c>
      <c r="AQ47" s="281" t="s">
        <v>91</v>
      </c>
    </row>
    <row r="48" spans="2:47" ht="12.75">
      <c r="B48" s="516"/>
      <c r="C48" s="296"/>
      <c r="D48" s="105" t="s">
        <v>286</v>
      </c>
      <c r="E48" s="105" t="s">
        <v>287</v>
      </c>
      <c r="F48" s="321" t="s">
        <v>171</v>
      </c>
      <c r="G48" s="337"/>
      <c r="H48" s="176"/>
      <c r="I48" s="458">
        <v>9.5</v>
      </c>
      <c r="J48" s="110"/>
      <c r="K48" s="168">
        <f>INT(IF(J48="E",(IF((AND(I48&gt;10.99)*(I48&lt;14.21)),(14.3-I48)/0.1*10,(IF((AND(I48&gt;6)*(I48&lt;11.01)),(12.65-I48)/0.05*10,0))))+50,(IF((AND(I48&gt;10.99)*(I48&lt;14.21)),(14.3-I48)/0.1*10,(IF((AND(I48&gt;6)*(I48&lt;11.01)),(12.65-I48)/0.05*10,0))))))</f>
        <v>630</v>
      </c>
      <c r="L48" s="458">
        <v>4.09</v>
      </c>
      <c r="M48" s="168">
        <f>INT(IF(L48&lt;1,0,(L48-0.945)/0.055)*10)</f>
        <v>571</v>
      </c>
      <c r="N48" s="458">
        <v>10</v>
      </c>
      <c r="O48" s="168">
        <f>INT(IF(N48&lt;3,0,(N48-2.85)/0.15)*10)</f>
        <v>476</v>
      </c>
      <c r="P48" s="108"/>
      <c r="Q48" s="168">
        <f>INT(IF(P48&lt;5,0,(P48-4)/1)*10)</f>
        <v>0</v>
      </c>
      <c r="R48" s="109"/>
      <c r="S48" s="288">
        <f>INT(IF(R48&lt;30,0,(R48-27)/3)*10)</f>
        <v>0</v>
      </c>
      <c r="T48" s="458"/>
      <c r="U48" s="168">
        <f>INT(IF(T48&lt;2.2,0,(T48-2.135)/0.065)*10)</f>
        <v>0</v>
      </c>
      <c r="V48" s="109"/>
      <c r="W48" s="168">
        <f>INT(IF(V48&lt;5,0,(V48-4.3)/0.7)*10)</f>
        <v>0</v>
      </c>
      <c r="X48" s="96"/>
      <c r="Y48" s="168">
        <f>INT(IF(X48&lt;10,0,(X48-9)/1)*10)</f>
        <v>0</v>
      </c>
      <c r="Z48" s="458"/>
      <c r="AA48" s="168">
        <f>INT(IF(Z48&lt;5,0,(Z48-4.25)/0.75)*10)</f>
        <v>0</v>
      </c>
      <c r="AB48" s="306"/>
      <c r="AC48" s="108"/>
      <c r="AD48" s="482">
        <v>0.08194444444444444</v>
      </c>
      <c r="AE48" s="265">
        <f>IF(AF48="ANO",(MAX(AL48:AN48)),0)</f>
        <v>1298</v>
      </c>
      <c r="AF48" s="270" t="str">
        <f>IF(AND(ISNUMBER(AB48))*((ISNUMBER(AC48)))*(((ISNUMBER(AD48)))),"NE",IF(AND(ISNUMBER(AB48))*((ISNUMBER(AC48))),"NE",IF(AND(ISNUMBER(AB48))*((ISNUMBER(AD48))),"NE",IF(AND(ISNUMBER(AC48))*((ISNUMBER(AD48))),"NE",IF(AND(AB48="")*((AC48=""))*(((AD48=""))),"NE","ANO")))))</f>
        <v>ANO</v>
      </c>
      <c r="AG48" s="166">
        <f>SUM(K48+M48+O48+Q48+S48+U48+W48+Y48+AA48+AE48)</f>
        <v>2975</v>
      </c>
      <c r="AH48" s="92"/>
      <c r="AJ48" s="45">
        <f>AG50</f>
        <v>4301</v>
      </c>
      <c r="AK48" s="45"/>
      <c r="AL48" s="260">
        <f>INT(IF(AB48&lt;25,0,(AB48-23.5)/1.5)*10)</f>
        <v>0</v>
      </c>
      <c r="AM48" s="260">
        <f>INT(IF(AC48&lt;120,0,(AC48-117.6)/2.4)*10)</f>
        <v>0</v>
      </c>
      <c r="AN48" s="260">
        <f>INT(IF(AO48&gt;=441,0,(442.5-AO48)/2.5)*10)</f>
        <v>1298</v>
      </c>
      <c r="AO48" s="282">
        <f>IF(AND(AP48=0,AQ48=0),"",AP48*60+AQ48)</f>
        <v>118</v>
      </c>
      <c r="AP48" s="282">
        <f>HOUR(AD48)</f>
        <v>1</v>
      </c>
      <c r="AQ48" s="282">
        <f>MINUTE(AD48)</f>
        <v>58</v>
      </c>
      <c r="AT48" s="188">
        <f>D46</f>
        <v>0</v>
      </c>
      <c r="AU48" s="187">
        <f>IF(A48="A","QD","")</f>
      </c>
    </row>
    <row r="49" spans="2:47" ht="12.75">
      <c r="B49" s="516"/>
      <c r="C49" s="296"/>
      <c r="D49" s="111" t="s">
        <v>288</v>
      </c>
      <c r="E49" s="111" t="s">
        <v>289</v>
      </c>
      <c r="F49" s="322" t="s">
        <v>170</v>
      </c>
      <c r="G49" s="337"/>
      <c r="H49" s="434">
        <f>SUM(G49-G48)</f>
        <v>0</v>
      </c>
      <c r="I49" s="455">
        <v>9.3</v>
      </c>
      <c r="J49" s="107"/>
      <c r="K49" s="168">
        <f>INT(IF(J49="E",(IF((AND(I49&gt;10.99)*(I49&lt;14.21)),(14.3-I49)/0.1*10,(IF((AND(I49&gt;6)*(I49&lt;11.01)),(12.65-I49)/0.05*10,0))))+50,(IF((AND(I49&gt;10.99)*(I49&lt;14.21)),(14.3-I49)/0.1*10,(IF((AND(I49&gt;6)*(I49&lt;11.01)),(12.65-I49)/0.05*10,0))))))</f>
        <v>670</v>
      </c>
      <c r="L49" s="455"/>
      <c r="M49" s="168">
        <f>INT(IF(L49&lt;1,0,(L49-0.945)/0.055)*10)</f>
        <v>0</v>
      </c>
      <c r="N49" s="455"/>
      <c r="O49" s="168">
        <f>INT(IF(N49&lt;3,0,(N49-2.85)/0.15)*10)</f>
        <v>0</v>
      </c>
      <c r="P49" s="108"/>
      <c r="Q49" s="168">
        <f>INT(IF(P49&lt;5,0,(P49-4)/1)*10)</f>
        <v>0</v>
      </c>
      <c r="R49" s="109"/>
      <c r="S49" s="288">
        <f>INT(IF(R49&lt;30,0,(R49-27)/3)*10)</f>
        <v>0</v>
      </c>
      <c r="T49" s="455">
        <v>5.26</v>
      </c>
      <c r="U49" s="168">
        <f>INT(IF(T49&lt;2.2,0,(T49-2.135)/0.065)*10)</f>
        <v>480</v>
      </c>
      <c r="V49" s="109"/>
      <c r="W49" s="168">
        <f>INT(IF(V49&lt;5,0,(V49-4.3)/0.7)*10)</f>
        <v>0</v>
      </c>
      <c r="X49" s="96"/>
      <c r="Y49" s="168">
        <f>INT(IF(X49&lt;10,0,(X49-9)/1)*10)</f>
        <v>0</v>
      </c>
      <c r="Z49" s="458">
        <v>17.5</v>
      </c>
      <c r="AA49" s="168">
        <f>INT(IF(Z49&lt;5,0,(Z49-4.25)/0.75)*10)</f>
        <v>176</v>
      </c>
      <c r="AB49" s="306"/>
      <c r="AC49" s="108"/>
      <c r="AD49" s="483"/>
      <c r="AE49" s="265">
        <f>IF(AF49="ANO",(MAX(AL49:AN49)),0)</f>
        <v>0</v>
      </c>
      <c r="AF49" s="270" t="str">
        <f>IF(AND(ISNUMBER(AB49))*((ISNUMBER(AC49)))*(((ISNUMBER(AD49)))),"NE",IF(AND(ISNUMBER(AB49))*((ISNUMBER(AC49))),"NE",IF(AND(ISNUMBER(AB49))*((ISNUMBER(AD49))),"NE",IF(AND(ISNUMBER(AC49))*((ISNUMBER(AD49))),"NE",IF(AND(AB49="")*((AC49=""))*(((AD49=""))),"NE","ANO")))))</f>
        <v>NE</v>
      </c>
      <c r="AG49" s="167">
        <f>SUM(K49+M49+O49+Q49+S49+U49+W49+Y49+AA49+AE49)</f>
        <v>1326</v>
      </c>
      <c r="AH49" s="92"/>
      <c r="AJ49" s="45">
        <f>AG50</f>
        <v>4301</v>
      </c>
      <c r="AK49" s="45"/>
      <c r="AL49" s="260">
        <f>INT(IF(AB49&lt;25,0,(AB49-23.5)/1.5)*10)</f>
        <v>0</v>
      </c>
      <c r="AM49" s="260">
        <f>INT(IF(AC49&lt;120,0,(AC49-117.6)/2.4)*10)</f>
        <v>0</v>
      </c>
      <c r="AN49" s="260">
        <f>INT(IF(AO49&gt;=441,0,(442.5-AO49)/2.5)*10)</f>
        <v>0</v>
      </c>
      <c r="AO49" s="282">
        <f>IF(AND(AP49=0,AQ49=0),"",AP49*60+AQ49)</f>
      </c>
      <c r="AP49" s="282">
        <f>HOUR(AD49)</f>
        <v>0</v>
      </c>
      <c r="AQ49" s="282">
        <f>MINUTE(AD49)</f>
        <v>0</v>
      </c>
      <c r="AT49" s="188">
        <f>D46</f>
        <v>0</v>
      </c>
      <c r="AU49" s="187">
        <f>IF(A49="A","QD","")</f>
      </c>
    </row>
    <row r="50" spans="2:47" ht="13.5" thickBot="1">
      <c r="B50" s="516"/>
      <c r="C50" s="299"/>
      <c r="D50" s="112"/>
      <c r="E50" s="112"/>
      <c r="F50" s="326"/>
      <c r="G50" s="112"/>
      <c r="H50" s="112"/>
      <c r="I50" s="462"/>
      <c r="J50" s="112"/>
      <c r="K50" s="112"/>
      <c r="L50" s="462"/>
      <c r="M50" s="112"/>
      <c r="N50" s="462"/>
      <c r="O50" s="112"/>
      <c r="P50" s="112"/>
      <c r="Q50" s="112"/>
      <c r="R50" s="112"/>
      <c r="S50" s="112"/>
      <c r="T50" s="462"/>
      <c r="U50" s="112"/>
      <c r="V50" s="112"/>
      <c r="W50" s="112"/>
      <c r="X50" s="112"/>
      <c r="Y50" s="112"/>
      <c r="Z50" s="462"/>
      <c r="AA50" s="112"/>
      <c r="AB50" s="112"/>
      <c r="AC50" s="112"/>
      <c r="AD50" s="462"/>
      <c r="AE50" s="215" t="s">
        <v>166</v>
      </c>
      <c r="AF50" s="509"/>
      <c r="AG50" s="217">
        <f>SUM(AG48:AG49)</f>
        <v>4301</v>
      </c>
      <c r="AJ50" s="36">
        <f>AG50</f>
        <v>4301</v>
      </c>
      <c r="AK50" s="36"/>
      <c r="AL50" s="36"/>
      <c r="AM50" s="36"/>
      <c r="AN50" s="36"/>
      <c r="AO50" s="15"/>
      <c r="AP50" s="15"/>
      <c r="AQ50" s="20"/>
      <c r="AT50" s="23"/>
      <c r="AU50" s="23"/>
    </row>
    <row r="51" spans="2:47" ht="13.5" thickBot="1">
      <c r="B51" s="516"/>
      <c r="C51" s="376"/>
      <c r="D51" s="377"/>
      <c r="E51" s="377"/>
      <c r="F51" s="378"/>
      <c r="G51" s="378"/>
      <c r="H51" s="378"/>
      <c r="I51" s="460"/>
      <c r="J51" s="378"/>
      <c r="K51" s="379"/>
      <c r="L51" s="460"/>
      <c r="M51" s="379"/>
      <c r="N51" s="460"/>
      <c r="O51" s="379"/>
      <c r="P51" s="378"/>
      <c r="Q51" s="379"/>
      <c r="R51" s="378"/>
      <c r="S51" s="379"/>
      <c r="T51" s="460"/>
      <c r="U51" s="379"/>
      <c r="V51" s="380"/>
      <c r="W51" s="379"/>
      <c r="X51" s="378"/>
      <c r="Y51" s="379"/>
      <c r="Z51" s="460"/>
      <c r="AA51" s="379"/>
      <c r="AB51" s="381"/>
      <c r="AC51" s="380"/>
      <c r="AD51" s="485"/>
      <c r="AE51" s="379"/>
      <c r="AF51" s="382"/>
      <c r="AG51" s="383"/>
      <c r="AJ51" s="36">
        <f>AG50</f>
        <v>4301</v>
      </c>
      <c r="AK51" s="36"/>
      <c r="AL51" s="36"/>
      <c r="AM51" s="36"/>
      <c r="AN51" s="36"/>
      <c r="AO51" s="15"/>
      <c r="AP51" s="15"/>
      <c r="AQ51" s="15"/>
      <c r="AT51" s="15"/>
      <c r="AU51" s="15"/>
    </row>
    <row r="52" spans="2:47" ht="12.75">
      <c r="B52" s="516" t="s">
        <v>31</v>
      </c>
      <c r="C52" s="294" t="s">
        <v>120</v>
      </c>
      <c r="D52" s="334"/>
      <c r="E52" s="335"/>
      <c r="F52" s="324"/>
      <c r="G52" s="151"/>
      <c r="H52" s="151"/>
      <c r="I52" s="453" t="s">
        <v>11</v>
      </c>
      <c r="J52" s="153"/>
      <c r="K52" s="154" t="s">
        <v>21</v>
      </c>
      <c r="L52" s="466" t="s">
        <v>0</v>
      </c>
      <c r="M52" s="154" t="s">
        <v>21</v>
      </c>
      <c r="N52" s="471" t="s">
        <v>375</v>
      </c>
      <c r="O52" s="154" t="s">
        <v>21</v>
      </c>
      <c r="P52" s="156" t="s">
        <v>13</v>
      </c>
      <c r="Q52" s="154" t="s">
        <v>21</v>
      </c>
      <c r="R52" s="157" t="s">
        <v>23</v>
      </c>
      <c r="S52" s="154" t="s">
        <v>21</v>
      </c>
      <c r="T52" s="475" t="s">
        <v>14</v>
      </c>
      <c r="U52" s="154" t="s">
        <v>21</v>
      </c>
      <c r="V52" s="152" t="s">
        <v>15</v>
      </c>
      <c r="W52" s="154" t="s">
        <v>21</v>
      </c>
      <c r="X52" s="155" t="s">
        <v>35</v>
      </c>
      <c r="Y52" s="154" t="s">
        <v>21</v>
      </c>
      <c r="Z52" s="475" t="s">
        <v>1</v>
      </c>
      <c r="AA52" s="154" t="s">
        <v>21</v>
      </c>
      <c r="AB52" s="307" t="s">
        <v>22</v>
      </c>
      <c r="AC52" s="152" t="s">
        <v>25</v>
      </c>
      <c r="AD52" s="480" t="s">
        <v>254</v>
      </c>
      <c r="AE52" s="160" t="s">
        <v>21</v>
      </c>
      <c r="AF52" s="165"/>
      <c r="AG52" s="163" t="s">
        <v>2</v>
      </c>
      <c r="AJ52" s="161">
        <f>AG56</f>
        <v>4222</v>
      </c>
      <c r="AK52" s="161"/>
      <c r="AL52" s="279" t="s">
        <v>92</v>
      </c>
      <c r="AM52" s="279" t="s">
        <v>92</v>
      </c>
      <c r="AN52" s="279" t="s">
        <v>92</v>
      </c>
      <c r="AO52" s="279" t="s">
        <v>93</v>
      </c>
      <c r="AP52" s="279" t="s">
        <v>94</v>
      </c>
      <c r="AQ52" s="279" t="s">
        <v>95</v>
      </c>
      <c r="AT52" s="18"/>
      <c r="AU52" s="17"/>
    </row>
    <row r="53" spans="2:47" ht="12.75">
      <c r="B53" s="516"/>
      <c r="C53" s="295" t="s">
        <v>18</v>
      </c>
      <c r="D53" s="333" t="s">
        <v>159</v>
      </c>
      <c r="E53" s="333" t="s">
        <v>160</v>
      </c>
      <c r="F53" s="328" t="s">
        <v>169</v>
      </c>
      <c r="G53" s="96" t="s">
        <v>172</v>
      </c>
      <c r="H53" s="318" t="s">
        <v>173</v>
      </c>
      <c r="I53" s="454" t="s">
        <v>78</v>
      </c>
      <c r="J53" s="98"/>
      <c r="K53" s="114"/>
      <c r="L53" s="467" t="s">
        <v>19</v>
      </c>
      <c r="M53" s="114"/>
      <c r="N53" s="467" t="s">
        <v>19</v>
      </c>
      <c r="O53" s="114"/>
      <c r="P53" s="101" t="s">
        <v>20</v>
      </c>
      <c r="Q53" s="114"/>
      <c r="R53" s="101" t="s">
        <v>20</v>
      </c>
      <c r="S53" s="114"/>
      <c r="T53" s="473" t="s">
        <v>19</v>
      </c>
      <c r="U53" s="114"/>
      <c r="V53" s="98" t="s">
        <v>20</v>
      </c>
      <c r="W53" s="114"/>
      <c r="X53" s="100" t="s">
        <v>20</v>
      </c>
      <c r="Y53" s="114"/>
      <c r="Z53" s="473" t="s">
        <v>19</v>
      </c>
      <c r="AA53" s="114"/>
      <c r="AB53" s="308" t="s">
        <v>19</v>
      </c>
      <c r="AC53" s="98" t="s">
        <v>19</v>
      </c>
      <c r="AD53" s="481" t="s">
        <v>79</v>
      </c>
      <c r="AE53" s="101"/>
      <c r="AF53" s="149"/>
      <c r="AG53" s="164" t="s">
        <v>96</v>
      </c>
      <c r="AJ53" s="37">
        <f>AG56</f>
        <v>4222</v>
      </c>
      <c r="AK53" s="37"/>
      <c r="AL53" s="280" t="s">
        <v>22</v>
      </c>
      <c r="AM53" s="280" t="s">
        <v>25</v>
      </c>
      <c r="AN53" s="280" t="s">
        <v>91</v>
      </c>
      <c r="AO53" s="281" t="s">
        <v>91</v>
      </c>
      <c r="AP53" s="281" t="s">
        <v>91</v>
      </c>
      <c r="AQ53" s="281" t="s">
        <v>91</v>
      </c>
      <c r="AT53" s="18"/>
      <c r="AU53" s="17"/>
    </row>
    <row r="54" spans="2:47" ht="12.75">
      <c r="B54" s="516"/>
      <c r="C54" s="296"/>
      <c r="D54" s="105" t="s">
        <v>317</v>
      </c>
      <c r="E54" s="105" t="s">
        <v>318</v>
      </c>
      <c r="F54" s="321" t="s">
        <v>171</v>
      </c>
      <c r="G54" s="337"/>
      <c r="H54" s="176"/>
      <c r="I54" s="458">
        <v>8.9</v>
      </c>
      <c r="J54" s="110"/>
      <c r="K54" s="168">
        <f>INT(IF(J54="E",(IF((AND(I54&gt;10.99)*(I54&lt;14.21)),(14.3-I54)/0.1*10,(IF((AND(I54&gt;6)*(I54&lt;11.01)),(12.65-I54)/0.05*10,0))))+50,(IF((AND(I54&gt;10.99)*(I54&lt;14.21)),(14.3-I54)/0.1*10,(IF((AND(I54&gt;6)*(I54&lt;11.01)),(12.65-I54)/0.05*10,0))))))</f>
        <v>750</v>
      </c>
      <c r="L54" s="458">
        <v>3.58</v>
      </c>
      <c r="M54" s="168">
        <f>INT(IF(L54&lt;1,0,(L54-0.945)/0.055)*10)</f>
        <v>479</v>
      </c>
      <c r="N54" s="458">
        <v>13.34</v>
      </c>
      <c r="O54" s="168">
        <f>INT(IF(N54&lt;3,0,(N54-2.85)/0.15)*10)</f>
        <v>699</v>
      </c>
      <c r="P54" s="108"/>
      <c r="Q54" s="168">
        <f>INT(IF(P54&lt;5,0,(P54-4)/1)*10)</f>
        <v>0</v>
      </c>
      <c r="R54" s="109"/>
      <c r="S54" s="288">
        <f>INT(IF(R54&lt;30,0,(R54-27)/3)*10)</f>
        <v>0</v>
      </c>
      <c r="T54" s="458"/>
      <c r="U54" s="168">
        <f>INT(IF(T54&lt;2.2,0,(T54-2.135)/0.065)*10)</f>
        <v>0</v>
      </c>
      <c r="V54" s="109"/>
      <c r="W54" s="168">
        <f>INT(IF(V54&lt;5,0,(V54-4.3)/0.7)*10)</f>
        <v>0</v>
      </c>
      <c r="X54" s="96"/>
      <c r="Y54" s="168">
        <f>INT(IF(X54&lt;10,0,(X54-9)/1)*10)</f>
        <v>0</v>
      </c>
      <c r="Z54" s="458"/>
      <c r="AA54" s="168">
        <f>INT(IF(Z54&lt;5,0,(Z54-4.25)/0.75)*10)</f>
        <v>0</v>
      </c>
      <c r="AB54" s="306"/>
      <c r="AC54" s="108"/>
      <c r="AD54" s="482">
        <v>0.08888888888888889</v>
      </c>
      <c r="AE54" s="265">
        <f>IF(AF54="ANO",(MAX(AL54:AN54)),0)</f>
        <v>1258</v>
      </c>
      <c r="AF54" s="270" t="str">
        <f>IF(AND(ISNUMBER(AB54))*((ISNUMBER(AC54)))*(((ISNUMBER(AD54)))),"NE",IF(AND(ISNUMBER(AB54))*((ISNUMBER(AC54))),"NE",IF(AND(ISNUMBER(AB54))*((ISNUMBER(AD54))),"NE",IF(AND(ISNUMBER(AC54))*((ISNUMBER(AD54))),"NE",IF(AND(AB54="")*((AC54=""))*(((AD54=""))),"NE","ANO")))))</f>
        <v>ANO</v>
      </c>
      <c r="AG54" s="166">
        <f>SUM(K54+M54+O54+Q54+S54+U54+W54+Y54+AA54+AE54)</f>
        <v>3186</v>
      </c>
      <c r="AJ54" s="45">
        <f>AG56</f>
        <v>4222</v>
      </c>
      <c r="AK54" s="45"/>
      <c r="AL54" s="260">
        <f>INT(IF(AB54&lt;25,0,(AB54-23.5)/1.5)*10)</f>
        <v>0</v>
      </c>
      <c r="AM54" s="260">
        <f>INT(IF(AC54&lt;120,0,(AC54-117.6)/2.4)*10)</f>
        <v>0</v>
      </c>
      <c r="AN54" s="260">
        <f>INT(IF(AO54&gt;=441,0,(442.5-AO54)/2.5)*10)</f>
        <v>1258</v>
      </c>
      <c r="AO54" s="282">
        <f>IF(AND(AP54=0,AQ54=0),"",AP54*60+AQ54)</f>
        <v>128</v>
      </c>
      <c r="AP54" s="282">
        <f>HOUR(AD54)</f>
        <v>2</v>
      </c>
      <c r="AQ54" s="282">
        <f>MINUTE(AD54)</f>
        <v>8</v>
      </c>
      <c r="AT54" s="188">
        <f>D52</f>
        <v>0</v>
      </c>
      <c r="AU54" s="187">
        <f>IF(A54="A","QD","")</f>
      </c>
    </row>
    <row r="55" spans="2:47" ht="12.75">
      <c r="B55" s="516"/>
      <c r="C55" s="296"/>
      <c r="D55" s="111" t="s">
        <v>319</v>
      </c>
      <c r="E55" s="111" t="s">
        <v>320</v>
      </c>
      <c r="F55" s="322" t="s">
        <v>170</v>
      </c>
      <c r="G55" s="337"/>
      <c r="H55" s="434">
        <f>SUM(G55-G54)</f>
        <v>0</v>
      </c>
      <c r="I55" s="455">
        <v>10.6</v>
      </c>
      <c r="J55" s="107"/>
      <c r="K55" s="168">
        <f>INT(IF(J55="E",(IF((AND(I55&gt;10.99)*(I55&lt;14.21)),(14.3-I55)/0.1*10,(IF((AND(I55&gt;6)*(I55&lt;11.01)),(12.65-I55)/0.05*10,0))))+50,(IF((AND(I55&gt;10.99)*(I55&lt;14.21)),(14.3-I55)/0.1*10,(IF((AND(I55&gt;6)*(I55&lt;11.01)),(12.65-I55)/0.05*10,0))))))</f>
        <v>410</v>
      </c>
      <c r="L55" s="455"/>
      <c r="M55" s="168">
        <f>INT(IF(L55&lt;1,0,(L55-0.945)/0.055)*10)</f>
        <v>0</v>
      </c>
      <c r="N55" s="455"/>
      <c r="O55" s="168">
        <f>INT(IF(N55&lt;3,0,(N55-2.85)/0.15)*10)</f>
        <v>0</v>
      </c>
      <c r="P55" s="108"/>
      <c r="Q55" s="168">
        <f>INT(IF(P55&lt;5,0,(P55-4)/1)*10)</f>
        <v>0</v>
      </c>
      <c r="R55" s="109"/>
      <c r="S55" s="288">
        <f>INT(IF(R55&lt;30,0,(R55-27)/3)*10)</f>
        <v>0</v>
      </c>
      <c r="T55" s="455">
        <v>5.36</v>
      </c>
      <c r="U55" s="168">
        <f>INT(IF(T55&lt;2.2,0,(T55-2.135)/0.065)*10)</f>
        <v>496</v>
      </c>
      <c r="V55" s="109"/>
      <c r="W55" s="168">
        <f>INT(IF(V55&lt;5,0,(V55-4.3)/0.7)*10)</f>
        <v>0</v>
      </c>
      <c r="X55" s="96"/>
      <c r="Y55" s="168">
        <f>INT(IF(X55&lt;10,0,(X55-9)/1)*10)</f>
        <v>0</v>
      </c>
      <c r="Z55" s="458">
        <v>14</v>
      </c>
      <c r="AA55" s="168">
        <f>INT(IF(Z55&lt;5,0,(Z55-4.25)/0.75)*10)</f>
        <v>130</v>
      </c>
      <c r="AB55" s="306"/>
      <c r="AC55" s="108"/>
      <c r="AD55" s="483"/>
      <c r="AE55" s="265">
        <f>IF(AF55="ANO",(MAX(AL55:AN55)),0)</f>
        <v>0</v>
      </c>
      <c r="AF55" s="270" t="str">
        <f>IF(AND(ISNUMBER(AB55))*((ISNUMBER(AC55)))*(((ISNUMBER(AD55)))),"NE",IF(AND(ISNUMBER(AB55))*((ISNUMBER(AC55))),"NE",IF(AND(ISNUMBER(AB55))*((ISNUMBER(AD55))),"NE",IF(AND(ISNUMBER(AC55))*((ISNUMBER(AD55))),"NE",IF(AND(AB55="")*((AC55=""))*(((AD55=""))),"NE","ANO")))))</f>
        <v>NE</v>
      </c>
      <c r="AG55" s="167">
        <f>SUM(K55+M55+O55+Q55+S55+U55+W55+Y55+AA55+AE55)</f>
        <v>1036</v>
      </c>
      <c r="AJ55" s="45">
        <f>AG56</f>
        <v>4222</v>
      </c>
      <c r="AK55" s="45"/>
      <c r="AL55" s="260">
        <f>INT(IF(AB55&lt;25,0,(AB55-23.5)/1.5)*10)</f>
        <v>0</v>
      </c>
      <c r="AM55" s="260">
        <f>INT(IF(AC55&lt;120,0,(AC55-117.6)/2.4)*10)</f>
        <v>0</v>
      </c>
      <c r="AN55" s="260">
        <f>INT(IF(AO55&gt;=441,0,(442.5-AO55)/2.5)*10)</f>
        <v>0</v>
      </c>
      <c r="AO55" s="282">
        <f>IF(AND(AP55=0,AQ55=0),"",AP55*60+AQ55)</f>
      </c>
      <c r="AP55" s="282">
        <f>HOUR(AD55)</f>
        <v>0</v>
      </c>
      <c r="AQ55" s="282">
        <f>MINUTE(AD55)</f>
        <v>0</v>
      </c>
      <c r="AT55" s="188">
        <f>D52</f>
        <v>0</v>
      </c>
      <c r="AU55" s="187">
        <f>IF(A55="A","QD","")</f>
      </c>
    </row>
    <row r="56" spans="2:47" ht="13.5" thickBot="1">
      <c r="B56" s="516"/>
      <c r="C56" s="299"/>
      <c r="D56" s="112"/>
      <c r="E56" s="112"/>
      <c r="F56" s="326"/>
      <c r="G56" s="112"/>
      <c r="H56" s="112"/>
      <c r="I56" s="462"/>
      <c r="J56" s="112"/>
      <c r="K56" s="112"/>
      <c r="L56" s="462"/>
      <c r="M56" s="115"/>
      <c r="N56" s="461"/>
      <c r="O56" s="115"/>
      <c r="P56" s="115"/>
      <c r="Q56" s="115"/>
      <c r="R56" s="115"/>
      <c r="S56" s="115"/>
      <c r="T56" s="462"/>
      <c r="U56" s="112"/>
      <c r="V56" s="112"/>
      <c r="W56" s="112"/>
      <c r="X56" s="112"/>
      <c r="Y56" s="112"/>
      <c r="Z56" s="462"/>
      <c r="AA56" s="112"/>
      <c r="AB56" s="112"/>
      <c r="AC56" s="112"/>
      <c r="AD56" s="462"/>
      <c r="AE56" s="215" t="s">
        <v>166</v>
      </c>
      <c r="AF56" s="509"/>
      <c r="AG56" s="217">
        <f>SUM(AG54:AG55)</f>
        <v>4222</v>
      </c>
      <c r="AJ56" s="36">
        <f>AG56</f>
        <v>4222</v>
      </c>
      <c r="AK56" s="36"/>
      <c r="AL56" s="285"/>
      <c r="AM56" s="285"/>
      <c r="AN56" s="285"/>
      <c r="AO56" s="203"/>
      <c r="AP56" s="203"/>
      <c r="AQ56" s="203"/>
      <c r="AT56" s="15"/>
      <c r="AU56" s="15"/>
    </row>
    <row r="57" spans="2:43" ht="13.5" thickBot="1">
      <c r="B57" s="516"/>
      <c r="C57" s="376"/>
      <c r="D57" s="377"/>
      <c r="E57" s="377"/>
      <c r="F57" s="378"/>
      <c r="G57" s="378"/>
      <c r="H57" s="378"/>
      <c r="I57" s="460"/>
      <c r="J57" s="378"/>
      <c r="K57" s="379"/>
      <c r="L57" s="460"/>
      <c r="M57" s="379"/>
      <c r="N57" s="460"/>
      <c r="O57" s="379"/>
      <c r="P57" s="378"/>
      <c r="Q57" s="379"/>
      <c r="R57" s="378"/>
      <c r="S57" s="379"/>
      <c r="T57" s="460"/>
      <c r="U57" s="379"/>
      <c r="V57" s="380"/>
      <c r="W57" s="379"/>
      <c r="X57" s="378"/>
      <c r="Y57" s="379"/>
      <c r="Z57" s="460"/>
      <c r="AA57" s="379"/>
      <c r="AB57" s="381"/>
      <c r="AC57" s="380"/>
      <c r="AD57" s="485"/>
      <c r="AE57" s="379"/>
      <c r="AF57" s="382"/>
      <c r="AG57" s="383"/>
      <c r="AJ57" s="162">
        <f>AG56</f>
        <v>4222</v>
      </c>
      <c r="AK57" s="162"/>
      <c r="AL57" s="285"/>
      <c r="AM57" s="285"/>
      <c r="AN57" s="285"/>
      <c r="AO57" s="203"/>
      <c r="AP57" s="203"/>
      <c r="AQ57" s="203"/>
    </row>
    <row r="58" spans="2:47" ht="12.75">
      <c r="B58" s="516" t="s">
        <v>32</v>
      </c>
      <c r="C58" s="294" t="s">
        <v>125</v>
      </c>
      <c r="D58" s="334"/>
      <c r="E58" s="317"/>
      <c r="F58" s="314"/>
      <c r="G58" s="151"/>
      <c r="H58" s="151"/>
      <c r="I58" s="453" t="s">
        <v>11</v>
      </c>
      <c r="J58" s="153"/>
      <c r="K58" s="154" t="s">
        <v>21</v>
      </c>
      <c r="L58" s="466" t="s">
        <v>0</v>
      </c>
      <c r="M58" s="154" t="s">
        <v>21</v>
      </c>
      <c r="N58" s="471" t="s">
        <v>375</v>
      </c>
      <c r="O58" s="154" t="s">
        <v>21</v>
      </c>
      <c r="P58" s="156" t="s">
        <v>13</v>
      </c>
      <c r="Q58" s="154" t="s">
        <v>21</v>
      </c>
      <c r="R58" s="157" t="s">
        <v>23</v>
      </c>
      <c r="S58" s="154" t="s">
        <v>21</v>
      </c>
      <c r="T58" s="475" t="s">
        <v>14</v>
      </c>
      <c r="U58" s="154" t="s">
        <v>21</v>
      </c>
      <c r="V58" s="152" t="s">
        <v>15</v>
      </c>
      <c r="W58" s="154" t="s">
        <v>21</v>
      </c>
      <c r="X58" s="155" t="s">
        <v>35</v>
      </c>
      <c r="Y58" s="154" t="s">
        <v>21</v>
      </c>
      <c r="Z58" s="475" t="s">
        <v>1</v>
      </c>
      <c r="AA58" s="154" t="s">
        <v>21</v>
      </c>
      <c r="AB58" s="307" t="s">
        <v>22</v>
      </c>
      <c r="AC58" s="152" t="s">
        <v>25</v>
      </c>
      <c r="AD58" s="480" t="s">
        <v>254</v>
      </c>
      <c r="AE58" s="160" t="s">
        <v>21</v>
      </c>
      <c r="AF58" s="165"/>
      <c r="AG58" s="163" t="s">
        <v>2</v>
      </c>
      <c r="AJ58" s="37">
        <f>AG62</f>
        <v>4205</v>
      </c>
      <c r="AK58" s="37"/>
      <c r="AL58" s="279" t="s">
        <v>92</v>
      </c>
      <c r="AM58" s="279" t="s">
        <v>92</v>
      </c>
      <c r="AN58" s="279" t="s">
        <v>92</v>
      </c>
      <c r="AO58" s="279" t="s">
        <v>93</v>
      </c>
      <c r="AP58" s="279" t="s">
        <v>94</v>
      </c>
      <c r="AQ58" s="279" t="s">
        <v>95</v>
      </c>
      <c r="AT58" s="15"/>
      <c r="AU58" s="15"/>
    </row>
    <row r="59" spans="2:43" ht="12.75">
      <c r="B59" s="516"/>
      <c r="C59" s="295" t="s">
        <v>18</v>
      </c>
      <c r="D59" s="333" t="s">
        <v>159</v>
      </c>
      <c r="E59" s="333" t="s">
        <v>160</v>
      </c>
      <c r="F59" s="328" t="s">
        <v>169</v>
      </c>
      <c r="G59" s="96" t="s">
        <v>172</v>
      </c>
      <c r="H59" s="318" t="s">
        <v>173</v>
      </c>
      <c r="I59" s="454" t="s">
        <v>78</v>
      </c>
      <c r="J59" s="98"/>
      <c r="K59" s="114"/>
      <c r="L59" s="467" t="s">
        <v>19</v>
      </c>
      <c r="M59" s="114"/>
      <c r="N59" s="467" t="s">
        <v>19</v>
      </c>
      <c r="O59" s="114"/>
      <c r="P59" s="101" t="s">
        <v>20</v>
      </c>
      <c r="Q59" s="114"/>
      <c r="R59" s="101" t="s">
        <v>20</v>
      </c>
      <c r="S59" s="114"/>
      <c r="T59" s="473" t="s">
        <v>19</v>
      </c>
      <c r="U59" s="114"/>
      <c r="V59" s="98" t="s">
        <v>20</v>
      </c>
      <c r="W59" s="114"/>
      <c r="X59" s="100" t="s">
        <v>20</v>
      </c>
      <c r="Y59" s="114"/>
      <c r="Z59" s="473" t="s">
        <v>19</v>
      </c>
      <c r="AA59" s="114"/>
      <c r="AB59" s="308" t="s">
        <v>19</v>
      </c>
      <c r="AC59" s="98" t="s">
        <v>19</v>
      </c>
      <c r="AD59" s="481" t="s">
        <v>79</v>
      </c>
      <c r="AE59" s="101"/>
      <c r="AF59" s="149"/>
      <c r="AG59" s="164" t="s">
        <v>96</v>
      </c>
      <c r="AJ59" s="37">
        <f>AG62</f>
        <v>4205</v>
      </c>
      <c r="AK59" s="37"/>
      <c r="AL59" s="280" t="s">
        <v>22</v>
      </c>
      <c r="AM59" s="280" t="s">
        <v>25</v>
      </c>
      <c r="AN59" s="280" t="s">
        <v>91</v>
      </c>
      <c r="AO59" s="281" t="s">
        <v>91</v>
      </c>
      <c r="AP59" s="281" t="s">
        <v>91</v>
      </c>
      <c r="AQ59" s="281" t="s">
        <v>91</v>
      </c>
    </row>
    <row r="60" spans="2:47" ht="12.75">
      <c r="B60" s="516"/>
      <c r="C60" s="296"/>
      <c r="D60" s="493" t="s">
        <v>274</v>
      </c>
      <c r="E60" s="495" t="s">
        <v>332</v>
      </c>
      <c r="F60" s="321" t="s">
        <v>171</v>
      </c>
      <c r="G60" s="337"/>
      <c r="H60" s="176"/>
      <c r="I60" s="458">
        <v>9.1</v>
      </c>
      <c r="J60" s="110"/>
      <c r="K60" s="168">
        <f>INT(IF(J60="E",(IF((AND(I60&gt;10.99)*(I60&lt;14.21)),(14.3-I60)/0.1*10,(IF((AND(I60&gt;6)*(I60&lt;11.01)),(12.65-I60)/0.05*10,0))))+50,(IF((AND(I60&gt;10.99)*(I60&lt;14.21)),(14.3-I60)/0.1*10,(IF((AND(I60&gt;6)*(I60&lt;11.01)),(12.65-I60)/0.05*10,0))))))</f>
        <v>710</v>
      </c>
      <c r="L60" s="458">
        <v>4.61</v>
      </c>
      <c r="M60" s="168">
        <f>INT(IF(L60&lt;1,0,(L60-0.945)/0.055)*10)</f>
        <v>666</v>
      </c>
      <c r="N60" s="458">
        <v>12.77</v>
      </c>
      <c r="O60" s="168">
        <f>INT(IF(N60&lt;3,0,(N60-2.85)/0.15)*10)</f>
        <v>661</v>
      </c>
      <c r="P60" s="108"/>
      <c r="Q60" s="168">
        <f>INT(IF(P60&lt;5,0,(P60-4)/1)*10)</f>
        <v>0</v>
      </c>
      <c r="R60" s="109"/>
      <c r="S60" s="288">
        <f>INT(IF(R60&lt;30,0,(R60-27)/3)*10)</f>
        <v>0</v>
      </c>
      <c r="T60" s="458"/>
      <c r="U60" s="168">
        <f>INT(IF(T60&lt;2.2,0,(T60-2.135)/0.065)*10)</f>
        <v>0</v>
      </c>
      <c r="V60" s="109"/>
      <c r="W60" s="168">
        <f>INT(IF(V60&lt;5,0,(V60-4.3)/0.7)*10)</f>
        <v>0</v>
      </c>
      <c r="X60" s="96"/>
      <c r="Y60" s="168">
        <f>INT(IF(X60&lt;10,0,(X60-9)/1)*10)</f>
        <v>0</v>
      </c>
      <c r="Z60" s="458"/>
      <c r="AA60" s="168">
        <f>INT(IF(Z60&lt;5,0,(Z60-4.25)/0.75)*10)</f>
        <v>0</v>
      </c>
      <c r="AB60" s="306"/>
      <c r="AC60" s="108"/>
      <c r="AD60" s="482">
        <v>0.08958333333333333</v>
      </c>
      <c r="AE60" s="265">
        <f>IF(AF60="ANO",(MAX(AL60:AN60)),0)</f>
        <v>1254</v>
      </c>
      <c r="AF60" s="270" t="str">
        <f>IF(AND(ISNUMBER(AB60))*((ISNUMBER(AC60)))*(((ISNUMBER(AD60)))),"NE",IF(AND(ISNUMBER(AB60))*((ISNUMBER(AC60))),"NE",IF(AND(ISNUMBER(AB60))*((ISNUMBER(AD60))),"NE",IF(AND(ISNUMBER(AC60))*((ISNUMBER(AD60))),"NE",IF(AND(AB60="")*((AC60=""))*(((AD60=""))),"NE","ANO")))))</f>
        <v>ANO</v>
      </c>
      <c r="AG60" s="166">
        <f>SUM(K60+M60+O60+Q60+S60+U60+W60+Y60+AA60+AE60)</f>
        <v>3291</v>
      </c>
      <c r="AJ60" s="45">
        <f>AG62</f>
        <v>4205</v>
      </c>
      <c r="AK60" s="45"/>
      <c r="AL60" s="260">
        <f>INT(IF(AB60&lt;25,0,(AB60-23.5)/1.5)*10)</f>
        <v>0</v>
      </c>
      <c r="AM60" s="260">
        <f>INT(IF(AC60&lt;120,0,(AC60-117.6)/2.4)*10)</f>
        <v>0</v>
      </c>
      <c r="AN60" s="260">
        <f>INT(IF(AO60&gt;=441,0,(442.5-AO60)/2.5)*10)</f>
        <v>1254</v>
      </c>
      <c r="AO60" s="282">
        <f>IF(AND(AP60=0,AQ60=0),"",AP60*60+AQ60)</f>
        <v>129</v>
      </c>
      <c r="AP60" s="282">
        <f>HOUR(AD60)</f>
        <v>2</v>
      </c>
      <c r="AQ60" s="282">
        <f>MINUTE(AD60)</f>
        <v>9</v>
      </c>
      <c r="AT60" s="188">
        <f>D58</f>
        <v>0</v>
      </c>
      <c r="AU60" s="187">
        <f>IF(A60="A","QD","")</f>
      </c>
    </row>
    <row r="61" spans="2:47" ht="12.75">
      <c r="B61" s="516"/>
      <c r="C61" s="296"/>
      <c r="D61" s="494" t="s">
        <v>368</v>
      </c>
      <c r="E61" s="496" t="s">
        <v>369</v>
      </c>
      <c r="F61" s="322" t="s">
        <v>170</v>
      </c>
      <c r="G61" s="337"/>
      <c r="H61" s="434">
        <f>SUM(G61-G60)</f>
        <v>0</v>
      </c>
      <c r="I61" s="455">
        <v>10.6</v>
      </c>
      <c r="J61" s="107"/>
      <c r="K61" s="168">
        <f>INT(IF(J61="E",(IF((AND(I61&gt;10.99)*(I61&lt;14.21)),(14.3-I61)/0.1*10,(IF((AND(I61&gt;6)*(I61&lt;11.01)),(12.65-I61)/0.05*10,0))))+50,(IF((AND(I61&gt;10.99)*(I61&lt;14.21)),(14.3-I61)/0.1*10,(IF((AND(I61&gt;6)*(I61&lt;11.01)),(12.65-I61)/0.05*10,0))))))</f>
        <v>410</v>
      </c>
      <c r="L61" s="455"/>
      <c r="M61" s="168">
        <f>INT(IF(L61&lt;1,0,(L61-0.945)/0.055)*10)</f>
        <v>0</v>
      </c>
      <c r="N61" s="455"/>
      <c r="O61" s="168">
        <f>INT(IF(N61&lt;3,0,(N61-2.85)/0.15)*10)</f>
        <v>0</v>
      </c>
      <c r="P61" s="108"/>
      <c r="Q61" s="168">
        <f>INT(IF(P61&lt;5,0,(P61-4)/1)*10)</f>
        <v>0</v>
      </c>
      <c r="R61" s="109"/>
      <c r="S61" s="288">
        <f>INT(IF(R61&lt;30,0,(R61-27)/3)*10)</f>
        <v>0</v>
      </c>
      <c r="T61" s="455">
        <v>4.72</v>
      </c>
      <c r="U61" s="168">
        <f>INT(IF(T61&lt;2.2,0,(T61-2.135)/0.065)*10)</f>
        <v>397</v>
      </c>
      <c r="V61" s="109"/>
      <c r="W61" s="168">
        <f>INT(IF(V61&lt;5,0,(V61-4.3)/0.7)*10)</f>
        <v>0</v>
      </c>
      <c r="X61" s="96"/>
      <c r="Y61" s="168">
        <f>INT(IF(X61&lt;10,0,(X61-9)/1)*10)</f>
        <v>0</v>
      </c>
      <c r="Z61" s="458">
        <v>12.3</v>
      </c>
      <c r="AA61" s="168">
        <f>INT(IF(Z61&lt;5,0,(Z61-4.25)/0.75)*10)</f>
        <v>107</v>
      </c>
      <c r="AB61" s="306"/>
      <c r="AC61" s="108"/>
      <c r="AD61" s="483"/>
      <c r="AE61" s="265">
        <f>IF(AF61="ANO",(MAX(AL61:AN61)),0)</f>
        <v>0</v>
      </c>
      <c r="AF61" s="270" t="str">
        <f>IF(AND(ISNUMBER(AB61))*((ISNUMBER(AC61)))*(((ISNUMBER(AD61)))),"NE",IF(AND(ISNUMBER(AB61))*((ISNUMBER(AC61))),"NE",IF(AND(ISNUMBER(AB61))*((ISNUMBER(AD61))),"NE",IF(AND(ISNUMBER(AC61))*((ISNUMBER(AD61))),"NE",IF(AND(AB61="")*((AC61=""))*(((AD61=""))),"NE","ANO")))))</f>
        <v>NE</v>
      </c>
      <c r="AG61" s="167">
        <f>SUM(K61+M61+O61+Q61+S61+U61+W61+Y61+AA61+AE61)</f>
        <v>914</v>
      </c>
      <c r="AJ61" s="45">
        <f>AG62</f>
        <v>4205</v>
      </c>
      <c r="AK61" s="45"/>
      <c r="AL61" s="260">
        <f>INT(IF(AB61&lt;25,0,(AB61-23.5)/1.5)*10)</f>
        <v>0</v>
      </c>
      <c r="AM61" s="260">
        <f>INT(IF(AC61&lt;120,0,(AC61-117.6)/2.4)*10)</f>
        <v>0</v>
      </c>
      <c r="AN61" s="260">
        <f>INT(IF(AO61&gt;=441,0,(442.5-AO61)/2.5)*10)</f>
        <v>0</v>
      </c>
      <c r="AO61" s="282">
        <f>IF(AND(AP61=0,AQ61=0),"",AP61*60+AQ61)</f>
      </c>
      <c r="AP61" s="282">
        <f>HOUR(AD61)</f>
        <v>0</v>
      </c>
      <c r="AQ61" s="282">
        <f>MINUTE(AD61)</f>
        <v>0</v>
      </c>
      <c r="AT61" s="188">
        <f>D58</f>
        <v>0</v>
      </c>
      <c r="AU61" s="187">
        <f>IF(A61="A","QD","")</f>
      </c>
    </row>
    <row r="62" spans="2:47" ht="13.5" thickBot="1">
      <c r="B62" s="516"/>
      <c r="C62" s="299"/>
      <c r="D62" s="112"/>
      <c r="E62" s="112"/>
      <c r="F62" s="326"/>
      <c r="G62" s="112"/>
      <c r="H62" s="112"/>
      <c r="I62" s="462"/>
      <c r="J62" s="112"/>
      <c r="K62" s="112"/>
      <c r="L62" s="462"/>
      <c r="M62" s="115"/>
      <c r="N62" s="461"/>
      <c r="O62" s="115"/>
      <c r="P62" s="115"/>
      <c r="Q62" s="115"/>
      <c r="R62" s="115"/>
      <c r="S62" s="112"/>
      <c r="T62" s="462"/>
      <c r="U62" s="112"/>
      <c r="V62" s="112"/>
      <c r="W62" s="112"/>
      <c r="X62" s="112"/>
      <c r="Y62" s="112"/>
      <c r="Z62" s="462"/>
      <c r="AA62" s="112"/>
      <c r="AB62" s="112"/>
      <c r="AC62" s="112"/>
      <c r="AD62" s="462"/>
      <c r="AE62" s="215" t="s">
        <v>166</v>
      </c>
      <c r="AF62" s="509"/>
      <c r="AG62" s="217">
        <f>SUM(AG60:AG61)</f>
        <v>4205</v>
      </c>
      <c r="AJ62" s="36">
        <f>AG62</f>
        <v>4205</v>
      </c>
      <c r="AK62" s="36"/>
      <c r="AL62" s="285"/>
      <c r="AM62" s="285"/>
      <c r="AN62" s="285"/>
      <c r="AO62" s="203"/>
      <c r="AP62" s="203"/>
      <c r="AQ62" s="203"/>
      <c r="AT62" s="23"/>
      <c r="AU62" s="23"/>
    </row>
    <row r="63" spans="2:47" ht="13.5" thickBot="1">
      <c r="B63" s="516"/>
      <c r="C63" s="376"/>
      <c r="D63" s="377"/>
      <c r="E63" s="377"/>
      <c r="F63" s="378"/>
      <c r="G63" s="378"/>
      <c r="H63" s="378"/>
      <c r="I63" s="460"/>
      <c r="J63" s="378"/>
      <c r="K63" s="379"/>
      <c r="L63" s="460"/>
      <c r="M63" s="379"/>
      <c r="N63" s="460"/>
      <c r="O63" s="379"/>
      <c r="P63" s="378"/>
      <c r="Q63" s="379"/>
      <c r="R63" s="378"/>
      <c r="S63" s="379"/>
      <c r="T63" s="460"/>
      <c r="U63" s="379"/>
      <c r="V63" s="380"/>
      <c r="W63" s="379"/>
      <c r="X63" s="378"/>
      <c r="Y63" s="379"/>
      <c r="Z63" s="460"/>
      <c r="AA63" s="379"/>
      <c r="AB63" s="381"/>
      <c r="AC63" s="380"/>
      <c r="AD63" s="485"/>
      <c r="AE63" s="379"/>
      <c r="AF63" s="382"/>
      <c r="AG63" s="383"/>
      <c r="AJ63" s="36">
        <f>AG62</f>
        <v>4205</v>
      </c>
      <c r="AK63" s="36"/>
      <c r="AL63" s="285"/>
      <c r="AM63" s="285"/>
      <c r="AN63" s="285"/>
      <c r="AO63" s="203"/>
      <c r="AP63" s="203"/>
      <c r="AQ63" s="203"/>
      <c r="AT63" s="15"/>
      <c r="AU63" s="15"/>
    </row>
    <row r="64" spans="2:47" ht="12.75">
      <c r="B64" s="516" t="s">
        <v>33</v>
      </c>
      <c r="C64" s="294" t="s">
        <v>140</v>
      </c>
      <c r="D64" s="315"/>
      <c r="E64" s="317"/>
      <c r="F64" s="324"/>
      <c r="G64" s="151"/>
      <c r="H64" s="151"/>
      <c r="I64" s="453" t="s">
        <v>11</v>
      </c>
      <c r="J64" s="153"/>
      <c r="K64" s="154" t="s">
        <v>21</v>
      </c>
      <c r="L64" s="466" t="s">
        <v>0</v>
      </c>
      <c r="M64" s="154" t="s">
        <v>21</v>
      </c>
      <c r="N64" s="471" t="s">
        <v>375</v>
      </c>
      <c r="O64" s="154" t="s">
        <v>21</v>
      </c>
      <c r="P64" s="156" t="s">
        <v>13</v>
      </c>
      <c r="Q64" s="154" t="s">
        <v>21</v>
      </c>
      <c r="R64" s="157" t="s">
        <v>23</v>
      </c>
      <c r="S64" s="154" t="s">
        <v>21</v>
      </c>
      <c r="T64" s="475" t="s">
        <v>14</v>
      </c>
      <c r="U64" s="154" t="s">
        <v>21</v>
      </c>
      <c r="V64" s="152" t="s">
        <v>15</v>
      </c>
      <c r="W64" s="154" t="s">
        <v>21</v>
      </c>
      <c r="X64" s="155" t="s">
        <v>35</v>
      </c>
      <c r="Y64" s="154" t="s">
        <v>21</v>
      </c>
      <c r="Z64" s="475" t="s">
        <v>1</v>
      </c>
      <c r="AA64" s="154" t="s">
        <v>21</v>
      </c>
      <c r="AB64" s="307" t="s">
        <v>22</v>
      </c>
      <c r="AC64" s="152" t="s">
        <v>25</v>
      </c>
      <c r="AD64" s="480" t="s">
        <v>254</v>
      </c>
      <c r="AE64" s="160" t="s">
        <v>21</v>
      </c>
      <c r="AF64" s="165"/>
      <c r="AG64" s="163" t="s">
        <v>2</v>
      </c>
      <c r="AJ64" s="37">
        <f>AG68</f>
        <v>4185</v>
      </c>
      <c r="AK64" s="37"/>
      <c r="AL64" s="279" t="s">
        <v>92</v>
      </c>
      <c r="AM64" s="279" t="s">
        <v>92</v>
      </c>
      <c r="AN64" s="279" t="s">
        <v>92</v>
      </c>
      <c r="AO64" s="279" t="s">
        <v>93</v>
      </c>
      <c r="AP64" s="279" t="s">
        <v>94</v>
      </c>
      <c r="AQ64" s="279" t="s">
        <v>95</v>
      </c>
      <c r="AT64" s="18"/>
      <c r="AU64" s="17"/>
    </row>
    <row r="65" spans="2:47" ht="12.75">
      <c r="B65" s="516"/>
      <c r="C65" s="295" t="s">
        <v>18</v>
      </c>
      <c r="D65" s="333" t="s">
        <v>159</v>
      </c>
      <c r="E65" s="333" t="s">
        <v>160</v>
      </c>
      <c r="F65" s="328" t="s">
        <v>169</v>
      </c>
      <c r="G65" s="96" t="s">
        <v>172</v>
      </c>
      <c r="H65" s="318" t="s">
        <v>173</v>
      </c>
      <c r="I65" s="454" t="s">
        <v>78</v>
      </c>
      <c r="J65" s="98"/>
      <c r="K65" s="114"/>
      <c r="L65" s="467" t="s">
        <v>19</v>
      </c>
      <c r="M65" s="114"/>
      <c r="N65" s="467" t="s">
        <v>19</v>
      </c>
      <c r="O65" s="114"/>
      <c r="P65" s="101" t="s">
        <v>20</v>
      </c>
      <c r="Q65" s="114"/>
      <c r="R65" s="101" t="s">
        <v>20</v>
      </c>
      <c r="S65" s="114"/>
      <c r="T65" s="473" t="s">
        <v>19</v>
      </c>
      <c r="U65" s="114"/>
      <c r="V65" s="98" t="s">
        <v>20</v>
      </c>
      <c r="W65" s="114"/>
      <c r="X65" s="100" t="s">
        <v>20</v>
      </c>
      <c r="Y65" s="114"/>
      <c r="Z65" s="473" t="s">
        <v>19</v>
      </c>
      <c r="AA65" s="114"/>
      <c r="AB65" s="308" t="s">
        <v>19</v>
      </c>
      <c r="AC65" s="98" t="s">
        <v>19</v>
      </c>
      <c r="AD65" s="481" t="s">
        <v>79</v>
      </c>
      <c r="AE65" s="101"/>
      <c r="AF65" s="149"/>
      <c r="AG65" s="164" t="s">
        <v>96</v>
      </c>
      <c r="AJ65" s="37">
        <f>AG68</f>
        <v>4185</v>
      </c>
      <c r="AK65" s="37"/>
      <c r="AL65" s="280" t="s">
        <v>22</v>
      </c>
      <c r="AM65" s="280" t="s">
        <v>25</v>
      </c>
      <c r="AN65" s="280" t="s">
        <v>91</v>
      </c>
      <c r="AO65" s="281" t="s">
        <v>91</v>
      </c>
      <c r="AP65" s="281" t="s">
        <v>91</v>
      </c>
      <c r="AQ65" s="281" t="s">
        <v>91</v>
      </c>
      <c r="AT65" s="18"/>
      <c r="AU65" s="17"/>
    </row>
    <row r="66" spans="2:52" ht="12.75">
      <c r="B66" s="516"/>
      <c r="C66" s="296"/>
      <c r="D66" s="493" t="s">
        <v>261</v>
      </c>
      <c r="E66" s="495" t="s">
        <v>364</v>
      </c>
      <c r="F66" s="321" t="s">
        <v>171</v>
      </c>
      <c r="G66" s="337"/>
      <c r="H66" s="176"/>
      <c r="I66" s="458">
        <v>9.1</v>
      </c>
      <c r="J66" s="110"/>
      <c r="K66" s="168">
        <f>INT(IF(J66="E",(IF((AND(I66&gt;10.99)*(I66&lt;14.21)),(14.3-I66)/0.1*10,(IF((AND(I66&gt;6)*(I66&lt;11.01)),(12.65-I66)/0.05*10,0))))+50,(IF((AND(I66&gt;10.99)*(I66&lt;14.21)),(14.3-I66)/0.1*10,(IF((AND(I66&gt;6)*(I66&lt;11.01)),(12.65-I66)/0.05*10,0))))))</f>
        <v>710</v>
      </c>
      <c r="L66" s="458">
        <v>4.1</v>
      </c>
      <c r="M66" s="168">
        <f>INT(IF(L66&lt;1,0,(L66-0.945)/0.055)*10)</f>
        <v>573</v>
      </c>
      <c r="N66" s="458">
        <v>12.52</v>
      </c>
      <c r="O66" s="168">
        <f>INT(IF(N66&lt;3,0,(N66-2.85)/0.15)*10)</f>
        <v>644</v>
      </c>
      <c r="P66" s="108"/>
      <c r="Q66" s="168">
        <f>INT(IF(P66&lt;5,0,(P66-4)/1)*10)</f>
        <v>0</v>
      </c>
      <c r="R66" s="109"/>
      <c r="S66" s="288">
        <f>INT(IF(R66&lt;30,0,(R66-27)/3)*10)</f>
        <v>0</v>
      </c>
      <c r="T66" s="458"/>
      <c r="U66" s="168">
        <f>INT(IF(T66&lt;2.2,0,(T66-2.135)/0.065)*10)</f>
        <v>0</v>
      </c>
      <c r="V66" s="109"/>
      <c r="W66" s="168">
        <f>INT(IF(V66&lt;5,0,(V66-4.3)/0.7)*10)</f>
        <v>0</v>
      </c>
      <c r="X66" s="96"/>
      <c r="Y66" s="168">
        <f>INT(IF(X66&lt;10,0,(X66-9)/1)*10)</f>
        <v>0</v>
      </c>
      <c r="Z66" s="458"/>
      <c r="AA66" s="168">
        <f>INT(IF(Z66&lt;5,0,(Z66-4.25)/0.75)*10)</f>
        <v>0</v>
      </c>
      <c r="AB66" s="306"/>
      <c r="AC66" s="108"/>
      <c r="AD66" s="482">
        <v>0.08680555555555557</v>
      </c>
      <c r="AE66" s="265">
        <f>IF(AF66="ANO",(MAX(AL66:AN66)),0)</f>
        <v>1270</v>
      </c>
      <c r="AF66" s="270" t="str">
        <f>IF(AND(ISNUMBER(AB66))*((ISNUMBER(AC66)))*(((ISNUMBER(AD66)))),"NE",IF(AND(ISNUMBER(AB66))*((ISNUMBER(AC66))),"NE",IF(AND(ISNUMBER(AB66))*((ISNUMBER(AD66))),"NE",IF(AND(ISNUMBER(AC66))*((ISNUMBER(AD66))),"NE",IF(AND(AB66="")*((AC66=""))*(((AD66=""))),"NE","ANO")))))</f>
        <v>ANO</v>
      </c>
      <c r="AG66" s="166">
        <f>SUM(K66+M66+O66+Q66+S66+U66+W66+Y66+AA66+AE66)</f>
        <v>3197</v>
      </c>
      <c r="AJ66" s="45">
        <f>AG68</f>
        <v>4185</v>
      </c>
      <c r="AK66" s="45"/>
      <c r="AL66" s="260">
        <f>INT(IF(AB66&lt;25,0,(AB66-23.5)/1.5)*10)</f>
        <v>0</v>
      </c>
      <c r="AM66" s="260">
        <f>INT(IF(AC66&lt;120,0,(AC66-117.6)/2.4)*10)</f>
        <v>0</v>
      </c>
      <c r="AN66" s="260">
        <f>INT(IF(AO66&gt;=441,0,(442.5-AO66)/2.5)*10)</f>
        <v>1270</v>
      </c>
      <c r="AO66" s="282">
        <f>IF(AND(AP66=0,AQ66=0),"",AP66*60+AQ66)</f>
        <v>125</v>
      </c>
      <c r="AP66" s="282">
        <f>HOUR(AD66)</f>
        <v>2</v>
      </c>
      <c r="AQ66" s="282">
        <f>MINUTE(AD66)</f>
        <v>5</v>
      </c>
      <c r="AT66" s="188">
        <f>D64</f>
        <v>0</v>
      </c>
      <c r="AU66" s="187">
        <f>IF(A66="A","QD","")</f>
      </c>
      <c r="AZ66" s="521"/>
    </row>
    <row r="67" spans="2:47" ht="12.75">
      <c r="B67" s="516"/>
      <c r="C67" s="296"/>
      <c r="D67" s="494"/>
      <c r="E67" s="496" t="s">
        <v>365</v>
      </c>
      <c r="F67" s="322" t="s">
        <v>170</v>
      </c>
      <c r="G67" s="337"/>
      <c r="H67" s="434">
        <f>SUM(G67-G66)</f>
        <v>0</v>
      </c>
      <c r="I67" s="455">
        <v>8.8</v>
      </c>
      <c r="J67" s="107"/>
      <c r="K67" s="168">
        <f>INT(IF(J67="E",(IF((AND(I67&gt;10.99)*(I67&lt;14.21)),(14.3-I67)/0.1*10,(IF((AND(I67&gt;6)*(I67&lt;11.01)),(12.65-I67)/0.05*10,0))))+50,(IF((AND(I67&gt;10.99)*(I67&lt;14.21)),(14.3-I67)/0.1*10,(IF((AND(I67&gt;6)*(I67&lt;11.01)),(12.65-I67)/0.05*10,0))))))</f>
        <v>770</v>
      </c>
      <c r="L67" s="455"/>
      <c r="M67" s="168">
        <f>INT(IF(L67&lt;1,0,(L67-0.945)/0.055)*10)</f>
        <v>0</v>
      </c>
      <c r="N67" s="455"/>
      <c r="O67" s="168">
        <f>INT(IF(N67&lt;3,0,(N67-2.85)/0.15)*10)</f>
        <v>0</v>
      </c>
      <c r="P67" s="108"/>
      <c r="Q67" s="168">
        <f>INT(IF(P67&lt;5,0,(P67-4)/1)*10)</f>
        <v>0</v>
      </c>
      <c r="R67" s="109"/>
      <c r="S67" s="288">
        <f>INT(IF(R67&lt;30,0,(R67-27)/3)*10)</f>
        <v>0</v>
      </c>
      <c r="T67" s="455"/>
      <c r="U67" s="168">
        <f>INT(IF(T67&lt;2.2,0,(T67-2.135)/0.065)*10)</f>
        <v>0</v>
      </c>
      <c r="V67" s="109"/>
      <c r="W67" s="168">
        <f>INT(IF(V67&lt;5,0,(V67-4.3)/0.7)*10)</f>
        <v>0</v>
      </c>
      <c r="X67" s="96"/>
      <c r="Y67" s="168">
        <f>INT(IF(X67&lt;10,0,(X67-9)/1)*10)</f>
        <v>0</v>
      </c>
      <c r="Z67" s="458">
        <v>20.6</v>
      </c>
      <c r="AA67" s="168">
        <f>INT(IF(Z67&lt;5,0,(Z67-4.25)/0.75)*10)</f>
        <v>218</v>
      </c>
      <c r="AB67" s="306"/>
      <c r="AC67" s="108"/>
      <c r="AD67" s="483"/>
      <c r="AE67" s="265">
        <f>IF(AF67="ANO",(MAX(AL67:AN67)),0)</f>
        <v>0</v>
      </c>
      <c r="AF67" s="270" t="str">
        <f>IF(AND(ISNUMBER(AB67))*((ISNUMBER(AC67)))*(((ISNUMBER(AD67)))),"NE",IF(AND(ISNUMBER(AB67))*((ISNUMBER(AC67))),"NE",IF(AND(ISNUMBER(AB67))*((ISNUMBER(AD67))),"NE",IF(AND(ISNUMBER(AC67))*((ISNUMBER(AD67))),"NE",IF(AND(AB67="")*((AC67=""))*(((AD67=""))),"NE","ANO")))))</f>
        <v>NE</v>
      </c>
      <c r="AG67" s="167">
        <f>SUM(K67+M67+O67+Q67+S67+U67+W67+Y67+AA67+AE67)</f>
        <v>988</v>
      </c>
      <c r="AJ67" s="45">
        <f>AG68</f>
        <v>4185</v>
      </c>
      <c r="AK67" s="45"/>
      <c r="AL67" s="260">
        <f>INT(IF(AB67&lt;25,0,(AB67-23.5)/1.5)*10)</f>
        <v>0</v>
      </c>
      <c r="AM67" s="260">
        <f>INT(IF(AC67&lt;120,0,(AC67-117.6)/2.4)*10)</f>
        <v>0</v>
      </c>
      <c r="AN67" s="260">
        <f>INT(IF(AO67&gt;=441,0,(442.5-AO67)/2.5)*10)</f>
        <v>0</v>
      </c>
      <c r="AO67" s="282">
        <f>IF(AND(AP67=0,AQ67=0),"",AP67*60+AQ67)</f>
      </c>
      <c r="AP67" s="282">
        <f>HOUR(AD67)</f>
        <v>0</v>
      </c>
      <c r="AQ67" s="282">
        <f>MINUTE(AD67)</f>
        <v>0</v>
      </c>
      <c r="AT67" s="188">
        <f>D64</f>
        <v>0</v>
      </c>
      <c r="AU67" s="187">
        <f>IF(A67="A","QD","")</f>
      </c>
    </row>
    <row r="68" spans="2:47" ht="13.5" thickBot="1">
      <c r="B68" s="516"/>
      <c r="C68" s="299"/>
      <c r="D68" s="112"/>
      <c r="E68" s="112"/>
      <c r="F68" s="326"/>
      <c r="G68" s="112"/>
      <c r="H68" s="112"/>
      <c r="I68" s="462"/>
      <c r="J68" s="112"/>
      <c r="K68" s="112"/>
      <c r="L68" s="462"/>
      <c r="M68" s="112"/>
      <c r="N68" s="462"/>
      <c r="O68" s="112"/>
      <c r="P68" s="112"/>
      <c r="Q68" s="112"/>
      <c r="R68" s="112"/>
      <c r="S68" s="112"/>
      <c r="T68" s="462"/>
      <c r="U68" s="112"/>
      <c r="V68" s="112"/>
      <c r="W68" s="112"/>
      <c r="X68" s="112"/>
      <c r="Y68" s="112"/>
      <c r="Z68" s="462"/>
      <c r="AA68" s="112"/>
      <c r="AB68" s="112"/>
      <c r="AC68" s="112"/>
      <c r="AD68" s="462"/>
      <c r="AE68" s="215" t="s">
        <v>166</v>
      </c>
      <c r="AF68" s="509"/>
      <c r="AG68" s="217">
        <f>SUM(AG66:AG67)</f>
        <v>4185</v>
      </c>
      <c r="AJ68" s="36">
        <f>AG68</f>
        <v>4185</v>
      </c>
      <c r="AK68" s="36"/>
      <c r="AL68" s="285"/>
      <c r="AM68" s="285"/>
      <c r="AN68" s="285"/>
      <c r="AO68" s="203"/>
      <c r="AP68" s="203"/>
      <c r="AQ68" s="203"/>
      <c r="AT68" s="15"/>
      <c r="AU68" s="15"/>
    </row>
    <row r="69" spans="2:47" ht="13.5" thickBot="1">
      <c r="B69" s="516"/>
      <c r="C69" s="376"/>
      <c r="D69" s="377"/>
      <c r="E69" s="377"/>
      <c r="F69" s="378"/>
      <c r="G69" s="378"/>
      <c r="H69" s="378"/>
      <c r="I69" s="460"/>
      <c r="J69" s="378"/>
      <c r="K69" s="379"/>
      <c r="L69" s="460"/>
      <c r="M69" s="379"/>
      <c r="N69" s="460"/>
      <c r="O69" s="379"/>
      <c r="P69" s="378"/>
      <c r="Q69" s="379"/>
      <c r="R69" s="378"/>
      <c r="S69" s="379"/>
      <c r="T69" s="460"/>
      <c r="U69" s="379"/>
      <c r="V69" s="380"/>
      <c r="W69" s="379"/>
      <c r="X69" s="378"/>
      <c r="Y69" s="379"/>
      <c r="Z69" s="460"/>
      <c r="AA69" s="379"/>
      <c r="AB69" s="381"/>
      <c r="AC69" s="380"/>
      <c r="AD69" s="485"/>
      <c r="AE69" s="379"/>
      <c r="AF69" s="382"/>
      <c r="AG69" s="383"/>
      <c r="AJ69" s="36">
        <f>AG68</f>
        <v>4185</v>
      </c>
      <c r="AK69" s="36"/>
      <c r="AL69" s="285"/>
      <c r="AM69" s="285"/>
      <c r="AN69" s="285"/>
      <c r="AO69" s="203"/>
      <c r="AP69" s="203"/>
      <c r="AQ69" s="203"/>
      <c r="AT69" s="15"/>
      <c r="AU69" s="15"/>
    </row>
    <row r="70" spans="2:47" ht="12.75">
      <c r="B70" s="516" t="s">
        <v>6</v>
      </c>
      <c r="C70" s="294" t="s">
        <v>106</v>
      </c>
      <c r="D70" s="334"/>
      <c r="E70" s="335"/>
      <c r="F70" s="497"/>
      <c r="G70" s="151"/>
      <c r="H70" s="151"/>
      <c r="I70" s="453" t="s">
        <v>11</v>
      </c>
      <c r="J70" s="153"/>
      <c r="K70" s="154" t="s">
        <v>21</v>
      </c>
      <c r="L70" s="466" t="s">
        <v>0</v>
      </c>
      <c r="M70" s="154" t="s">
        <v>21</v>
      </c>
      <c r="N70" s="471" t="s">
        <v>375</v>
      </c>
      <c r="O70" s="154" t="s">
        <v>21</v>
      </c>
      <c r="P70" s="156" t="s">
        <v>13</v>
      </c>
      <c r="Q70" s="154" t="s">
        <v>21</v>
      </c>
      <c r="R70" s="157" t="s">
        <v>23</v>
      </c>
      <c r="S70" s="154" t="s">
        <v>21</v>
      </c>
      <c r="T70" s="475" t="s">
        <v>14</v>
      </c>
      <c r="U70" s="154" t="s">
        <v>21</v>
      </c>
      <c r="V70" s="152" t="s">
        <v>15</v>
      </c>
      <c r="W70" s="154" t="s">
        <v>21</v>
      </c>
      <c r="X70" s="155" t="s">
        <v>35</v>
      </c>
      <c r="Y70" s="154" t="s">
        <v>21</v>
      </c>
      <c r="Z70" s="475" t="s">
        <v>1</v>
      </c>
      <c r="AA70" s="154" t="s">
        <v>21</v>
      </c>
      <c r="AB70" s="307" t="s">
        <v>22</v>
      </c>
      <c r="AC70" s="152" t="s">
        <v>25</v>
      </c>
      <c r="AD70" s="480" t="s">
        <v>254</v>
      </c>
      <c r="AE70" s="160" t="s">
        <v>21</v>
      </c>
      <c r="AF70" s="165"/>
      <c r="AG70" s="163" t="s">
        <v>2</v>
      </c>
      <c r="AJ70" s="37">
        <f>AG74</f>
        <v>4171</v>
      </c>
      <c r="AK70" s="37"/>
      <c r="AL70" s="279" t="s">
        <v>92</v>
      </c>
      <c r="AM70" s="279" t="s">
        <v>92</v>
      </c>
      <c r="AN70" s="279" t="s">
        <v>92</v>
      </c>
      <c r="AO70" s="279" t="s">
        <v>93</v>
      </c>
      <c r="AP70" s="279" t="s">
        <v>94</v>
      </c>
      <c r="AQ70" s="279" t="s">
        <v>95</v>
      </c>
      <c r="AT70" s="18"/>
      <c r="AU70" s="17"/>
    </row>
    <row r="71" spans="2:47" ht="12.75">
      <c r="B71" s="516"/>
      <c r="C71" s="295" t="s">
        <v>18</v>
      </c>
      <c r="D71" s="333" t="s">
        <v>159</v>
      </c>
      <c r="E71" s="333" t="s">
        <v>160</v>
      </c>
      <c r="F71" s="328" t="s">
        <v>169</v>
      </c>
      <c r="G71" s="96" t="s">
        <v>172</v>
      </c>
      <c r="H71" s="318" t="s">
        <v>173</v>
      </c>
      <c r="I71" s="454" t="s">
        <v>78</v>
      </c>
      <c r="J71" s="98"/>
      <c r="K71" s="114"/>
      <c r="L71" s="467" t="s">
        <v>19</v>
      </c>
      <c r="M71" s="114"/>
      <c r="N71" s="467" t="s">
        <v>19</v>
      </c>
      <c r="O71" s="114"/>
      <c r="P71" s="101" t="s">
        <v>20</v>
      </c>
      <c r="Q71" s="114"/>
      <c r="R71" s="101" t="s">
        <v>20</v>
      </c>
      <c r="S71" s="114"/>
      <c r="T71" s="473" t="s">
        <v>19</v>
      </c>
      <c r="U71" s="114"/>
      <c r="V71" s="98" t="s">
        <v>20</v>
      </c>
      <c r="W71" s="114"/>
      <c r="X71" s="100" t="s">
        <v>20</v>
      </c>
      <c r="Y71" s="114"/>
      <c r="Z71" s="473" t="s">
        <v>19</v>
      </c>
      <c r="AA71" s="114"/>
      <c r="AB71" s="308" t="s">
        <v>19</v>
      </c>
      <c r="AC71" s="98" t="s">
        <v>19</v>
      </c>
      <c r="AD71" s="481" t="s">
        <v>79</v>
      </c>
      <c r="AE71" s="101"/>
      <c r="AF71" s="149"/>
      <c r="AG71" s="164" t="s">
        <v>96</v>
      </c>
      <c r="AJ71" s="37">
        <f>AG74</f>
        <v>4171</v>
      </c>
      <c r="AK71" s="37"/>
      <c r="AL71" s="280" t="s">
        <v>22</v>
      </c>
      <c r="AM71" s="280" t="s">
        <v>25</v>
      </c>
      <c r="AN71" s="280" t="s">
        <v>91</v>
      </c>
      <c r="AO71" s="281" t="s">
        <v>91</v>
      </c>
      <c r="AP71" s="281" t="s">
        <v>91</v>
      </c>
      <c r="AQ71" s="281" t="s">
        <v>91</v>
      </c>
      <c r="AT71" s="18"/>
      <c r="AU71" s="17"/>
    </row>
    <row r="72" spans="2:47" ht="12.75">
      <c r="B72" s="516"/>
      <c r="C72" s="296"/>
      <c r="D72" s="336" t="s">
        <v>277</v>
      </c>
      <c r="E72" s="336" t="s">
        <v>278</v>
      </c>
      <c r="F72" s="321" t="s">
        <v>171</v>
      </c>
      <c r="G72" s="337"/>
      <c r="H72" s="176"/>
      <c r="I72" s="458">
        <v>10.2</v>
      </c>
      <c r="J72" s="110"/>
      <c r="K72" s="168">
        <f>INT(IF(J72="E",(IF((AND(I72&gt;10.99)*(I72&lt;14.21)),(14.3-I72)/0.1*10,(IF((AND(I72&gt;6)*(I72&lt;11.01)),(12.65-I72)/0.05*10,0))))+50,(IF((AND(I72&gt;10.99)*(I72&lt;14.21)),(14.3-I72)/0.1*10,(IF((AND(I72&gt;6)*(I72&lt;11.01)),(12.65-I72)/0.05*10,0))))))</f>
        <v>490</v>
      </c>
      <c r="L72" s="458">
        <v>4</v>
      </c>
      <c r="M72" s="168">
        <f>INT(IF(L72&lt;1,0,(L72-0.945)/0.055)*10)</f>
        <v>555</v>
      </c>
      <c r="N72" s="458">
        <v>8.61</v>
      </c>
      <c r="O72" s="168">
        <f>INT(IF(N72&lt;3,0,(N72-2.85)/0.15)*10)</f>
        <v>384</v>
      </c>
      <c r="P72" s="108"/>
      <c r="Q72" s="168">
        <f>INT(IF(P72&lt;5,0,(P72-4)/1)*10)</f>
        <v>0</v>
      </c>
      <c r="R72" s="109"/>
      <c r="S72" s="288">
        <f>INT(IF(R72&lt;30,0,(R72-27)/3)*10)</f>
        <v>0</v>
      </c>
      <c r="T72" s="458"/>
      <c r="U72" s="168">
        <f>INT(IF(T72&lt;2.2,0,(T72-2.135)/0.065)*10)</f>
        <v>0</v>
      </c>
      <c r="V72" s="109"/>
      <c r="W72" s="168">
        <f>INT(IF(V72&lt;5,0,(V72-4.3)/0.7)*10)</f>
        <v>0</v>
      </c>
      <c r="X72" s="96"/>
      <c r="Y72" s="168">
        <f>INT(IF(X72&lt;10,0,(X72-9)/1)*10)</f>
        <v>0</v>
      </c>
      <c r="Z72" s="458"/>
      <c r="AA72" s="168">
        <f>INT(IF(Z72&lt;5,0,(Z72-4.25)/0.75)*10)</f>
        <v>0</v>
      </c>
      <c r="AB72" s="306"/>
      <c r="AC72" s="108"/>
      <c r="AD72" s="482">
        <v>0.08958333333333333</v>
      </c>
      <c r="AE72" s="265">
        <f>IF(AF72="ANO",(MAX(AL72:AN72)),0)</f>
        <v>1254</v>
      </c>
      <c r="AF72" s="270" t="str">
        <f>IF(AND(ISNUMBER(AB72))*((ISNUMBER(AC72)))*(((ISNUMBER(AD72)))),"NE",IF(AND(ISNUMBER(AB72))*((ISNUMBER(AC72))),"NE",IF(AND(ISNUMBER(AB72))*((ISNUMBER(AD72))),"NE",IF(AND(ISNUMBER(AC72))*((ISNUMBER(AD72))),"NE",IF(AND(AB72="")*((AC72=""))*(((AD72=""))),"NE","ANO")))))</f>
        <v>ANO</v>
      </c>
      <c r="AG72" s="166">
        <f>SUM(K72+M72+O72+Q72+S72+U72+W72+Y72+AA72+AE72)</f>
        <v>2683</v>
      </c>
      <c r="AJ72" s="45">
        <f>AG74</f>
        <v>4171</v>
      </c>
      <c r="AK72" s="45"/>
      <c r="AL72" s="260">
        <f>INT(IF(AB72&lt;25,0,(AB72-23.5)/1.5)*10)</f>
        <v>0</v>
      </c>
      <c r="AM72" s="260">
        <f>INT(IF(AC72&lt;120,0,(AC72-117.6)/2.4)*10)</f>
        <v>0</v>
      </c>
      <c r="AN72" s="260">
        <f>INT(IF(AO72&gt;=441,0,(442.5-AO72)/2.5)*10)</f>
        <v>1254</v>
      </c>
      <c r="AO72" s="282">
        <f>IF(AND(AP72=0,AQ72=0),"",AP72*60+AQ72)</f>
        <v>129</v>
      </c>
      <c r="AP72" s="282">
        <f>HOUR(AD72)</f>
        <v>2</v>
      </c>
      <c r="AQ72" s="282">
        <f>MINUTE(AD72)</f>
        <v>9</v>
      </c>
      <c r="AT72" s="188">
        <f>D70</f>
        <v>0</v>
      </c>
      <c r="AU72" s="187">
        <f>IF(A72="A","QD","")</f>
      </c>
    </row>
    <row r="73" spans="2:51" ht="12.75">
      <c r="B73" s="516"/>
      <c r="C73" s="296"/>
      <c r="D73" s="342" t="s">
        <v>279</v>
      </c>
      <c r="E73" s="342" t="s">
        <v>280</v>
      </c>
      <c r="F73" s="322" t="s">
        <v>170</v>
      </c>
      <c r="G73" s="337"/>
      <c r="H73" s="434">
        <f>SUM(G73-G72)</f>
        <v>0</v>
      </c>
      <c r="I73" s="455"/>
      <c r="J73" s="107"/>
      <c r="K73" s="168">
        <f>INT(IF(J73="E",(IF((AND(I73&gt;10.99)*(I73&lt;14.21)),(14.3-I73)/0.1*10,(IF((AND(I73&gt;6)*(I73&lt;11.01)),(12.65-I73)/0.05*10,0))))+50,(IF((AND(I73&gt;10.99)*(I73&lt;14.21)),(14.3-I73)/0.1*10,(IF((AND(I73&gt;6)*(I73&lt;11.01)),(12.65-I73)/0.05*10,0))))))</f>
        <v>0</v>
      </c>
      <c r="L73" s="455">
        <v>3.6</v>
      </c>
      <c r="M73" s="168">
        <f>INT(IF(L73&lt;1,0,(L73-0.945)/0.055)*10)</f>
        <v>482</v>
      </c>
      <c r="N73" s="455"/>
      <c r="O73" s="168">
        <f>INT(IF(N73&lt;3,0,(N73-2.85)/0.15)*10)</f>
        <v>0</v>
      </c>
      <c r="P73" s="108"/>
      <c r="Q73" s="168">
        <f>INT(IF(P73&lt;5,0,(P73-4)/1)*10)</f>
        <v>0</v>
      </c>
      <c r="R73" s="109"/>
      <c r="S73" s="288">
        <f>INT(IF(R73&lt;30,0,(R73-27)/3)*10)</f>
        <v>0</v>
      </c>
      <c r="T73" s="455">
        <v>5.61</v>
      </c>
      <c r="U73" s="168">
        <f>INT(IF(T73&lt;2.2,0,(T73-2.135)/0.065)*10)</f>
        <v>534</v>
      </c>
      <c r="V73" s="109"/>
      <c r="W73" s="168">
        <f>INT(IF(V73&lt;5,0,(V73-4.3)/0.7)*10)</f>
        <v>0</v>
      </c>
      <c r="X73" s="96"/>
      <c r="Y73" s="168">
        <f>INT(IF(X73&lt;10,0,(X73-9)/1)*10)</f>
        <v>0</v>
      </c>
      <c r="Z73" s="458">
        <v>39.7</v>
      </c>
      <c r="AA73" s="168">
        <f>INT(IF(Z73&lt;5,0,(Z73-4.25)/0.75)*10)</f>
        <v>472</v>
      </c>
      <c r="AB73" s="306"/>
      <c r="AC73" s="108"/>
      <c r="AD73" s="483"/>
      <c r="AE73" s="265">
        <f>IF(AF73="ANO",(MAX(AL73:AN73)),0)</f>
        <v>0</v>
      </c>
      <c r="AF73" s="270" t="str">
        <f>IF(AND(ISNUMBER(AB73))*((ISNUMBER(AC73)))*(((ISNUMBER(AD73)))),"NE",IF(AND(ISNUMBER(AB73))*((ISNUMBER(AC73))),"NE",IF(AND(ISNUMBER(AB73))*((ISNUMBER(AD73))),"NE",IF(AND(ISNUMBER(AC73))*((ISNUMBER(AD73))),"NE",IF(AND(AB73="")*((AC73=""))*(((AD73=""))),"NE","ANO")))))</f>
        <v>NE</v>
      </c>
      <c r="AG73" s="167">
        <f>SUM(K73+M73+O73+Q73+S73+U73+W73+Y73+AA73+AE73)</f>
        <v>1488</v>
      </c>
      <c r="AH73" s="519"/>
      <c r="AJ73" s="45">
        <f>AG74</f>
        <v>4171</v>
      </c>
      <c r="AK73" s="45"/>
      <c r="AL73" s="260">
        <f>INT(IF(AB73&lt;25,0,(AB73-23.5)/1.5)*10)</f>
        <v>0</v>
      </c>
      <c r="AM73" s="260">
        <f>INT(IF(AC73&lt;120,0,(AC73-117.6)/2.4)*10)</f>
        <v>0</v>
      </c>
      <c r="AN73" s="260">
        <f>INT(IF(AO73&gt;=441,0,(442.5-AO73)/2.5)*10)</f>
        <v>0</v>
      </c>
      <c r="AO73" s="282">
        <f>IF(AND(AP73=0,AQ73=0),"",AP73*60+AQ73)</f>
      </c>
      <c r="AP73" s="282">
        <f>HOUR(AD73)</f>
        <v>0</v>
      </c>
      <c r="AQ73" s="282">
        <f>MINUTE(AD73)</f>
        <v>0</v>
      </c>
      <c r="AT73" s="188">
        <f>D70</f>
        <v>0</v>
      </c>
      <c r="AU73" s="187">
        <f>IF(A73="A","QD","")</f>
      </c>
      <c r="AY73" s="521"/>
    </row>
    <row r="74" spans="2:46" ht="13.5" thickBot="1">
      <c r="B74" s="516"/>
      <c r="C74" s="299"/>
      <c r="D74" s="112"/>
      <c r="E74" s="112"/>
      <c r="F74" s="326"/>
      <c r="G74" s="112"/>
      <c r="H74" s="112"/>
      <c r="I74" s="462"/>
      <c r="J74" s="112"/>
      <c r="K74" s="112"/>
      <c r="L74" s="462"/>
      <c r="M74" s="112"/>
      <c r="N74" s="462"/>
      <c r="O74" s="112"/>
      <c r="P74" s="112"/>
      <c r="Q74" s="112"/>
      <c r="R74" s="112"/>
      <c r="S74" s="112"/>
      <c r="T74" s="462"/>
      <c r="U74" s="112"/>
      <c r="V74" s="112"/>
      <c r="W74" s="112"/>
      <c r="X74" s="112"/>
      <c r="Y74" s="112"/>
      <c r="Z74" s="462"/>
      <c r="AA74" s="112"/>
      <c r="AB74" s="112"/>
      <c r="AC74" s="112"/>
      <c r="AD74" s="462"/>
      <c r="AE74" s="215" t="s">
        <v>166</v>
      </c>
      <c r="AF74" s="508"/>
      <c r="AG74" s="217">
        <f>SUM(AG72:AG73)</f>
        <v>4171</v>
      </c>
      <c r="AJ74" s="36">
        <f>AG74</f>
        <v>4171</v>
      </c>
      <c r="AK74" s="36"/>
      <c r="AL74" s="36"/>
      <c r="AM74" s="36"/>
      <c r="AN74" s="36"/>
      <c r="AP74" s="15"/>
      <c r="AQ74" s="20"/>
      <c r="AT74" s="23"/>
    </row>
    <row r="75" spans="2:46" ht="13.5" thickBot="1">
      <c r="B75" s="516"/>
      <c r="C75" s="376"/>
      <c r="D75" s="377"/>
      <c r="E75" s="377"/>
      <c r="F75" s="378"/>
      <c r="G75" s="378"/>
      <c r="H75" s="378"/>
      <c r="I75" s="460"/>
      <c r="J75" s="378"/>
      <c r="K75" s="379"/>
      <c r="L75" s="460"/>
      <c r="M75" s="379"/>
      <c r="N75" s="460"/>
      <c r="O75" s="379"/>
      <c r="P75" s="378"/>
      <c r="Q75" s="379"/>
      <c r="R75" s="378"/>
      <c r="S75" s="379"/>
      <c r="T75" s="460"/>
      <c r="U75" s="379"/>
      <c r="V75" s="380"/>
      <c r="W75" s="379"/>
      <c r="X75" s="378"/>
      <c r="Y75" s="379"/>
      <c r="Z75" s="460"/>
      <c r="AA75" s="379"/>
      <c r="AB75" s="381"/>
      <c r="AC75" s="380"/>
      <c r="AD75" s="485"/>
      <c r="AE75" s="379"/>
      <c r="AF75" s="382"/>
      <c r="AG75" s="383"/>
      <c r="AJ75" s="36">
        <f>AG74</f>
        <v>4171</v>
      </c>
      <c r="AK75" s="36"/>
      <c r="AL75" s="36"/>
      <c r="AM75" s="36"/>
      <c r="AN75" s="36"/>
      <c r="AP75" s="15"/>
      <c r="AQ75" s="15"/>
      <c r="AT75" s="15"/>
    </row>
    <row r="76" spans="2:47" ht="12.75">
      <c r="B76" s="516" t="s">
        <v>7</v>
      </c>
      <c r="C76" s="294" t="s">
        <v>131</v>
      </c>
      <c r="D76" s="334"/>
      <c r="E76" s="335"/>
      <c r="F76" s="498"/>
      <c r="G76" s="151"/>
      <c r="H76" s="151"/>
      <c r="I76" s="453" t="s">
        <v>11</v>
      </c>
      <c r="J76" s="153"/>
      <c r="K76" s="154" t="s">
        <v>21</v>
      </c>
      <c r="L76" s="466" t="s">
        <v>0</v>
      </c>
      <c r="M76" s="154" t="s">
        <v>21</v>
      </c>
      <c r="N76" s="471" t="s">
        <v>375</v>
      </c>
      <c r="O76" s="154" t="s">
        <v>21</v>
      </c>
      <c r="P76" s="156" t="s">
        <v>13</v>
      </c>
      <c r="Q76" s="154" t="s">
        <v>21</v>
      </c>
      <c r="R76" s="157" t="s">
        <v>23</v>
      </c>
      <c r="S76" s="154" t="s">
        <v>21</v>
      </c>
      <c r="T76" s="475" t="s">
        <v>14</v>
      </c>
      <c r="U76" s="154" t="s">
        <v>21</v>
      </c>
      <c r="V76" s="152" t="s">
        <v>15</v>
      </c>
      <c r="W76" s="154" t="s">
        <v>21</v>
      </c>
      <c r="X76" s="155" t="s">
        <v>35</v>
      </c>
      <c r="Y76" s="154" t="s">
        <v>21</v>
      </c>
      <c r="Z76" s="475" t="s">
        <v>1</v>
      </c>
      <c r="AA76" s="154" t="s">
        <v>21</v>
      </c>
      <c r="AB76" s="307" t="s">
        <v>22</v>
      </c>
      <c r="AC76" s="152" t="s">
        <v>25</v>
      </c>
      <c r="AD76" s="480" t="s">
        <v>254</v>
      </c>
      <c r="AE76" s="160" t="s">
        <v>21</v>
      </c>
      <c r="AF76" s="165"/>
      <c r="AG76" s="163" t="s">
        <v>2</v>
      </c>
      <c r="AJ76" s="37">
        <f>AG80</f>
        <v>4090</v>
      </c>
      <c r="AK76" s="37"/>
      <c r="AL76" s="279" t="s">
        <v>92</v>
      </c>
      <c r="AM76" s="279" t="s">
        <v>92</v>
      </c>
      <c r="AN76" s="279" t="s">
        <v>92</v>
      </c>
      <c r="AO76" s="279" t="s">
        <v>93</v>
      </c>
      <c r="AP76" s="279" t="s">
        <v>94</v>
      </c>
      <c r="AQ76" s="279" t="s">
        <v>95</v>
      </c>
      <c r="AT76" s="15"/>
      <c r="AU76" s="15"/>
    </row>
    <row r="77" spans="2:46" ht="12.75">
      <c r="B77" s="516"/>
      <c r="C77" s="295" t="s">
        <v>18</v>
      </c>
      <c r="D77" s="333" t="s">
        <v>159</v>
      </c>
      <c r="E77" s="333" t="s">
        <v>160</v>
      </c>
      <c r="F77" s="328" t="s">
        <v>169</v>
      </c>
      <c r="G77" s="96" t="s">
        <v>172</v>
      </c>
      <c r="H77" s="318" t="s">
        <v>173</v>
      </c>
      <c r="I77" s="454" t="s">
        <v>78</v>
      </c>
      <c r="J77" s="98"/>
      <c r="K77" s="114"/>
      <c r="L77" s="467" t="s">
        <v>19</v>
      </c>
      <c r="M77" s="114"/>
      <c r="N77" s="467" t="s">
        <v>19</v>
      </c>
      <c r="O77" s="114"/>
      <c r="P77" s="101" t="s">
        <v>20</v>
      </c>
      <c r="Q77" s="114"/>
      <c r="R77" s="101" t="s">
        <v>20</v>
      </c>
      <c r="S77" s="114"/>
      <c r="T77" s="473" t="s">
        <v>19</v>
      </c>
      <c r="U77" s="114"/>
      <c r="V77" s="98" t="s">
        <v>20</v>
      </c>
      <c r="W77" s="114"/>
      <c r="X77" s="100" t="s">
        <v>20</v>
      </c>
      <c r="Y77" s="114"/>
      <c r="Z77" s="473" t="s">
        <v>19</v>
      </c>
      <c r="AA77" s="114"/>
      <c r="AB77" s="308" t="s">
        <v>19</v>
      </c>
      <c r="AC77" s="98" t="s">
        <v>19</v>
      </c>
      <c r="AD77" s="481" t="s">
        <v>79</v>
      </c>
      <c r="AE77" s="101"/>
      <c r="AF77" s="149"/>
      <c r="AG77" s="164" t="s">
        <v>96</v>
      </c>
      <c r="AJ77" s="37">
        <f>AG80</f>
        <v>4090</v>
      </c>
      <c r="AK77" s="37"/>
      <c r="AL77" s="280" t="s">
        <v>22</v>
      </c>
      <c r="AM77" s="280" t="s">
        <v>25</v>
      </c>
      <c r="AN77" s="280" t="s">
        <v>91</v>
      </c>
      <c r="AO77" s="281" t="s">
        <v>91</v>
      </c>
      <c r="AP77" s="281" t="s">
        <v>91</v>
      </c>
      <c r="AQ77" s="281" t="s">
        <v>91</v>
      </c>
      <c r="AT77" s="15"/>
    </row>
    <row r="78" spans="2:47" ht="12.75">
      <c r="B78" s="516"/>
      <c r="C78" s="296"/>
      <c r="D78" s="105" t="s">
        <v>345</v>
      </c>
      <c r="E78" s="105" t="s">
        <v>344</v>
      </c>
      <c r="F78" s="321" t="s">
        <v>171</v>
      </c>
      <c r="G78" s="337"/>
      <c r="H78" s="176"/>
      <c r="I78" s="458">
        <v>8.4</v>
      </c>
      <c r="J78" s="110"/>
      <c r="K78" s="168">
        <f>INT(IF(J78="E",(IF((AND(I78&gt;10.99)*(I78&lt;14.21)),(14.3-I78)/0.1*10,(IF((AND(I78&gt;6)*(I78&lt;11.01)),(12.65-I78)/0.05*10,0))))+50,(IF((AND(I78&gt;10.99)*(I78&lt;14.21)),(14.3-I78)/0.1*10,(IF((AND(I78&gt;6)*(I78&lt;11.01)),(12.65-I78)/0.05*10,0))))))</f>
        <v>850</v>
      </c>
      <c r="L78" s="458">
        <v>5</v>
      </c>
      <c r="M78" s="168">
        <f>INT(IF(L78&lt;1,0,(L78-0.945)/0.055)*10)</f>
        <v>737</v>
      </c>
      <c r="N78" s="458">
        <v>14.45</v>
      </c>
      <c r="O78" s="168">
        <f>INT(IF(N78&lt;3,0,(N78-2.85)/0.15)*10)</f>
        <v>773</v>
      </c>
      <c r="P78" s="108"/>
      <c r="Q78" s="168">
        <f>INT(IF(P78&lt;5,0,(P78-4)/1)*10)</f>
        <v>0</v>
      </c>
      <c r="R78" s="109"/>
      <c r="S78" s="288">
        <f>INT(IF(R78&lt;30,0,(R78-27)/3)*10)</f>
        <v>0</v>
      </c>
      <c r="T78" s="458"/>
      <c r="U78" s="168">
        <f>INT(IF(T78&lt;2.2,0,(T78-2.135)/0.065)*10)</f>
        <v>0</v>
      </c>
      <c r="V78" s="109"/>
      <c r="W78" s="168">
        <f>INT(IF(V78&lt;5,0,(V78-4.3)/0.7)*10)</f>
        <v>0</v>
      </c>
      <c r="X78" s="96"/>
      <c r="Y78" s="168">
        <f>INT(IF(X78&lt;10,0,(X78-9)/1)*10)</f>
        <v>0</v>
      </c>
      <c r="Z78" s="458"/>
      <c r="AA78" s="168">
        <f>INT(IF(Z78&lt;5,0,(Z78-4.25)/0.75)*10)</f>
        <v>0</v>
      </c>
      <c r="AB78" s="306"/>
      <c r="AC78" s="108"/>
      <c r="AD78" s="482">
        <v>0.08402777777777777</v>
      </c>
      <c r="AE78" s="265">
        <f>IF(AF78="ANO",(MAX(AL78:AN78)),0)</f>
        <v>1286</v>
      </c>
      <c r="AF78" s="270" t="str">
        <f>IF(AND(ISNUMBER(AB78))*((ISNUMBER(AC78)))*(((ISNUMBER(AD78)))),"NE",IF(AND(ISNUMBER(AB78))*((ISNUMBER(AC78))),"NE",IF(AND(ISNUMBER(AB78))*((ISNUMBER(AD78))),"NE",IF(AND(ISNUMBER(AC78))*((ISNUMBER(AD78))),"NE",IF(AND(AB78="")*((AC78=""))*(((AD78=""))),"NE","ANO")))))</f>
        <v>ANO</v>
      </c>
      <c r="AG78" s="166">
        <f>SUM(K78+M78+O78+Q78+S78+U78+W78+Y78+AA78+AE78)</f>
        <v>3646</v>
      </c>
      <c r="AJ78" s="45">
        <f>AG80</f>
        <v>4090</v>
      </c>
      <c r="AK78" s="45"/>
      <c r="AL78" s="260">
        <f>INT(IF(AB78&lt;25,0,(AB78-23.5)/1.5)*10)</f>
        <v>0</v>
      </c>
      <c r="AM78" s="260">
        <f>INT(IF(AC78&lt;120,0,(AC78-117.6)/2.4)*10)</f>
        <v>0</v>
      </c>
      <c r="AN78" s="260">
        <f>INT(IF(AO78&gt;=441,0,(442.5-AO78)/2.5)*10)</f>
        <v>1286</v>
      </c>
      <c r="AO78" s="282">
        <f>IF(AND(AP78=0,AQ78=0),"",AP78*60+AQ78)</f>
        <v>121</v>
      </c>
      <c r="AP78" s="282">
        <f>HOUR(AD78)</f>
        <v>2</v>
      </c>
      <c r="AQ78" s="282">
        <f>MINUTE(AD78)</f>
        <v>1</v>
      </c>
      <c r="AT78" s="188">
        <f>D76</f>
        <v>0</v>
      </c>
      <c r="AU78" s="187">
        <f>IF(A78="A","QD","")</f>
      </c>
    </row>
    <row r="79" spans="2:47" ht="12.75">
      <c r="B79" s="516"/>
      <c r="C79" s="296"/>
      <c r="D79" s="111" t="s">
        <v>317</v>
      </c>
      <c r="E79" s="111" t="s">
        <v>346</v>
      </c>
      <c r="F79" s="322" t="s">
        <v>170</v>
      </c>
      <c r="G79" s="337"/>
      <c r="H79" s="434">
        <f>SUM(G79-G78)</f>
        <v>0</v>
      </c>
      <c r="I79" s="455"/>
      <c r="J79" s="107"/>
      <c r="K79" s="168">
        <f>INT(IF(J79="E",(IF((AND(I79&gt;10.99)*(I79&lt;14.21)),(14.3-I79)/0.1*10,(IF((AND(I79&gt;6)*(I79&lt;11.01)),(12.65-I79)/0.05*10,0))))+50,(IF((AND(I79&gt;10.99)*(I79&lt;14.21)),(14.3-I79)/0.1*10,(IF((AND(I79&gt;6)*(I79&lt;11.01)),(12.65-I79)/0.05*10,0))))))</f>
        <v>0</v>
      </c>
      <c r="L79" s="455"/>
      <c r="M79" s="168">
        <f>INT(IF(L79&lt;1,0,(L79-0.945)/0.055)*10)</f>
        <v>0</v>
      </c>
      <c r="N79" s="455"/>
      <c r="O79" s="168">
        <f>INT(IF(N79&lt;3,0,(N79-2.85)/0.15)*10)</f>
        <v>0</v>
      </c>
      <c r="P79" s="108"/>
      <c r="Q79" s="168">
        <f>INT(IF(P79&lt;5,0,(P79-4)/1)*10)</f>
        <v>0</v>
      </c>
      <c r="R79" s="109"/>
      <c r="S79" s="288">
        <f>INT(IF(R79&lt;30,0,(R79-27)/3)*10)</f>
        <v>0</v>
      </c>
      <c r="T79" s="455"/>
      <c r="U79" s="168">
        <f>INT(IF(T79&lt;2.2,0,(T79-2.135)/0.065)*10)</f>
        <v>0</v>
      </c>
      <c r="V79" s="109"/>
      <c r="W79" s="168">
        <f>INT(IF(V79&lt;5,0,(V79-4.3)/0.7)*10)</f>
        <v>0</v>
      </c>
      <c r="X79" s="96"/>
      <c r="Y79" s="168">
        <f>INT(IF(X79&lt;10,0,(X79-9)/1)*10)</f>
        <v>0</v>
      </c>
      <c r="Z79" s="458">
        <v>37.6</v>
      </c>
      <c r="AA79" s="168">
        <f>INT(IF(Z79&lt;5,0,(Z79-4.25)/0.75)*10)</f>
        <v>444</v>
      </c>
      <c r="AB79" s="306"/>
      <c r="AC79" s="108"/>
      <c r="AD79" s="483"/>
      <c r="AE79" s="265">
        <f>IF(AF79="ANO",(MAX(AL79:AN79)),0)</f>
        <v>0</v>
      </c>
      <c r="AF79" s="270" t="str">
        <f>IF(AND(ISNUMBER(AB79))*((ISNUMBER(AC79)))*(((ISNUMBER(AD79)))),"NE",IF(AND(ISNUMBER(AB79))*((ISNUMBER(AC79))),"NE",IF(AND(ISNUMBER(AB79))*((ISNUMBER(AD79))),"NE",IF(AND(ISNUMBER(AC79))*((ISNUMBER(AD79))),"NE",IF(AND(AB79="")*((AC79=""))*(((AD79=""))),"NE","ANO")))))</f>
        <v>NE</v>
      </c>
      <c r="AG79" s="167">
        <f>SUM(K79+M79+O79+Q79+S79+U79+W79+Y79+AA79+AE79)</f>
        <v>444</v>
      </c>
      <c r="AH79" s="522" t="s">
        <v>383</v>
      </c>
      <c r="AJ79" s="45">
        <f>AG80</f>
        <v>4090</v>
      </c>
      <c r="AK79" s="45"/>
      <c r="AL79" s="260">
        <f>INT(IF(AB79&lt;25,0,(AB79-23.5)/1.5)*10)</f>
        <v>0</v>
      </c>
      <c r="AM79" s="260">
        <f>INT(IF(AC79&lt;120,0,(AC79-117.6)/2.4)*10)</f>
        <v>0</v>
      </c>
      <c r="AN79" s="260">
        <f>INT(IF(AO79&gt;=441,0,(442.5-AO79)/2.5)*10)</f>
        <v>0</v>
      </c>
      <c r="AO79" s="282">
        <f>IF(AND(AP79=0,AQ79=0),"",AP79*60+AQ79)</f>
      </c>
      <c r="AP79" s="282">
        <f>HOUR(AD79)</f>
        <v>0</v>
      </c>
      <c r="AQ79" s="282">
        <f>MINUTE(AD79)</f>
        <v>0</v>
      </c>
      <c r="AT79" s="188">
        <f>D76</f>
        <v>0</v>
      </c>
      <c r="AU79" s="187">
        <f>IF(A79="A","QD","")</f>
      </c>
    </row>
    <row r="80" spans="2:47" ht="13.5" thickBot="1">
      <c r="B80" s="516"/>
      <c r="C80" s="299"/>
      <c r="D80" s="112"/>
      <c r="E80" s="112"/>
      <c r="F80" s="523"/>
      <c r="G80" s="499"/>
      <c r="H80" s="500"/>
      <c r="I80" s="462"/>
      <c r="J80" s="112"/>
      <c r="K80" s="115"/>
      <c r="L80" s="461"/>
      <c r="M80" s="115"/>
      <c r="N80" s="461"/>
      <c r="O80" s="115"/>
      <c r="P80" s="115"/>
      <c r="Q80" s="115"/>
      <c r="R80" s="115"/>
      <c r="S80" s="115"/>
      <c r="T80" s="462"/>
      <c r="U80" s="112"/>
      <c r="V80" s="112"/>
      <c r="W80" s="112"/>
      <c r="X80" s="112"/>
      <c r="Y80" s="112"/>
      <c r="Z80" s="462"/>
      <c r="AA80" s="112"/>
      <c r="AB80" s="112"/>
      <c r="AC80" s="112"/>
      <c r="AD80" s="462"/>
      <c r="AE80" s="215" t="s">
        <v>166</v>
      </c>
      <c r="AF80" s="216"/>
      <c r="AG80" s="217">
        <f>SUM(AG78:AG79)</f>
        <v>4090</v>
      </c>
      <c r="AJ80" s="36">
        <f>AG80</f>
        <v>4090</v>
      </c>
      <c r="AK80" s="36"/>
      <c r="AL80" s="36"/>
      <c r="AM80" s="36"/>
      <c r="AN80" s="36"/>
      <c r="AP80" s="15"/>
      <c r="AQ80" s="20"/>
      <c r="AT80" s="23"/>
      <c r="AU80" s="23"/>
    </row>
    <row r="81" spans="2:47" ht="13.5" thickBot="1">
      <c r="B81" s="516"/>
      <c r="C81" s="376"/>
      <c r="D81" s="377"/>
      <c r="E81" s="377"/>
      <c r="F81" s="378"/>
      <c r="G81" s="378"/>
      <c r="H81" s="378"/>
      <c r="I81" s="460"/>
      <c r="J81" s="378"/>
      <c r="K81" s="379"/>
      <c r="L81" s="460"/>
      <c r="M81" s="379"/>
      <c r="N81" s="460"/>
      <c r="O81" s="379"/>
      <c r="P81" s="378"/>
      <c r="Q81" s="379"/>
      <c r="R81" s="378"/>
      <c r="S81" s="379"/>
      <c r="T81" s="460"/>
      <c r="U81" s="379"/>
      <c r="V81" s="380"/>
      <c r="W81" s="379"/>
      <c r="X81" s="378"/>
      <c r="Y81" s="379"/>
      <c r="Z81" s="460"/>
      <c r="AA81" s="379"/>
      <c r="AB81" s="381"/>
      <c r="AC81" s="380"/>
      <c r="AD81" s="485"/>
      <c r="AE81" s="379"/>
      <c r="AF81" s="382"/>
      <c r="AG81" s="383"/>
      <c r="AJ81" s="36">
        <f>AG80</f>
        <v>4090</v>
      </c>
      <c r="AK81" s="36"/>
      <c r="AL81" s="36"/>
      <c r="AM81" s="36"/>
      <c r="AN81" s="36"/>
      <c r="AO81" s="15"/>
      <c r="AP81" s="15"/>
      <c r="AQ81" s="15"/>
      <c r="AT81" s="15"/>
      <c r="AU81" s="15"/>
    </row>
    <row r="82" spans="2:47" ht="12.75">
      <c r="B82" s="516" t="s">
        <v>8</v>
      </c>
      <c r="C82" s="294" t="s">
        <v>103</v>
      </c>
      <c r="D82" s="315"/>
      <c r="E82" s="317"/>
      <c r="F82" s="314"/>
      <c r="G82" s="151"/>
      <c r="H82" s="151"/>
      <c r="I82" s="453" t="s">
        <v>11</v>
      </c>
      <c r="J82" s="153"/>
      <c r="K82" s="154" t="s">
        <v>21</v>
      </c>
      <c r="L82" s="466" t="s">
        <v>0</v>
      </c>
      <c r="M82" s="154" t="s">
        <v>21</v>
      </c>
      <c r="N82" s="471" t="s">
        <v>375</v>
      </c>
      <c r="O82" s="154" t="s">
        <v>21</v>
      </c>
      <c r="P82" s="156" t="s">
        <v>13</v>
      </c>
      <c r="Q82" s="154" t="s">
        <v>21</v>
      </c>
      <c r="R82" s="157" t="s">
        <v>23</v>
      </c>
      <c r="S82" s="154" t="s">
        <v>77</v>
      </c>
      <c r="T82" s="475" t="s">
        <v>14</v>
      </c>
      <c r="U82" s="154" t="s">
        <v>21</v>
      </c>
      <c r="V82" s="152" t="s">
        <v>15</v>
      </c>
      <c r="W82" s="154" t="s">
        <v>21</v>
      </c>
      <c r="X82" s="155" t="s">
        <v>35</v>
      </c>
      <c r="Y82" s="154" t="s">
        <v>21</v>
      </c>
      <c r="Z82" s="475" t="s">
        <v>1</v>
      </c>
      <c r="AA82" s="154" t="s">
        <v>21</v>
      </c>
      <c r="AB82" s="307" t="s">
        <v>22</v>
      </c>
      <c r="AC82" s="152" t="s">
        <v>25</v>
      </c>
      <c r="AD82" s="480" t="s">
        <v>254</v>
      </c>
      <c r="AE82" s="160" t="s">
        <v>21</v>
      </c>
      <c r="AF82" s="165"/>
      <c r="AG82" s="163" t="s">
        <v>2</v>
      </c>
      <c r="AJ82" s="37">
        <f>AG86</f>
        <v>4017</v>
      </c>
      <c r="AK82" s="37"/>
      <c r="AL82" s="279" t="s">
        <v>92</v>
      </c>
      <c r="AM82" s="279" t="s">
        <v>92</v>
      </c>
      <c r="AN82" s="279" t="s">
        <v>92</v>
      </c>
      <c r="AO82" s="279" t="s">
        <v>93</v>
      </c>
      <c r="AP82" s="279" t="s">
        <v>94</v>
      </c>
      <c r="AQ82" s="279" t="s">
        <v>95</v>
      </c>
      <c r="AT82" s="15"/>
      <c r="AU82" s="15"/>
    </row>
    <row r="83" spans="2:47" ht="12.75">
      <c r="B83" s="516"/>
      <c r="C83" s="295" t="s">
        <v>18</v>
      </c>
      <c r="D83" s="333" t="s">
        <v>159</v>
      </c>
      <c r="E83" s="333" t="s">
        <v>160</v>
      </c>
      <c r="F83" s="328" t="s">
        <v>169</v>
      </c>
      <c r="G83" s="96" t="s">
        <v>172</v>
      </c>
      <c r="H83" s="318" t="s">
        <v>173</v>
      </c>
      <c r="I83" s="454" t="s">
        <v>78</v>
      </c>
      <c r="J83" s="98"/>
      <c r="K83" s="114"/>
      <c r="L83" s="467" t="s">
        <v>19</v>
      </c>
      <c r="M83" s="114"/>
      <c r="N83" s="467" t="s">
        <v>19</v>
      </c>
      <c r="O83" s="114"/>
      <c r="P83" s="101" t="s">
        <v>20</v>
      </c>
      <c r="Q83" s="114"/>
      <c r="R83" s="101" t="s">
        <v>20</v>
      </c>
      <c r="S83" s="114"/>
      <c r="T83" s="473" t="s">
        <v>19</v>
      </c>
      <c r="U83" s="114"/>
      <c r="V83" s="98" t="s">
        <v>20</v>
      </c>
      <c r="W83" s="114"/>
      <c r="X83" s="100" t="s">
        <v>20</v>
      </c>
      <c r="Y83" s="114"/>
      <c r="Z83" s="473" t="s">
        <v>19</v>
      </c>
      <c r="AA83" s="114"/>
      <c r="AB83" s="308" t="s">
        <v>19</v>
      </c>
      <c r="AC83" s="98" t="s">
        <v>19</v>
      </c>
      <c r="AD83" s="481" t="s">
        <v>79</v>
      </c>
      <c r="AE83" s="101"/>
      <c r="AF83" s="149"/>
      <c r="AG83" s="164" t="s">
        <v>96</v>
      </c>
      <c r="AJ83" s="37">
        <f>AG86</f>
        <v>4017</v>
      </c>
      <c r="AK83" s="37"/>
      <c r="AL83" s="280" t="s">
        <v>22</v>
      </c>
      <c r="AM83" s="280" t="s">
        <v>25</v>
      </c>
      <c r="AN83" s="280" t="s">
        <v>91</v>
      </c>
      <c r="AO83" s="281" t="s">
        <v>91</v>
      </c>
      <c r="AP83" s="281" t="s">
        <v>91</v>
      </c>
      <c r="AQ83" s="281" t="s">
        <v>91</v>
      </c>
      <c r="AT83" s="15"/>
      <c r="AU83" s="15"/>
    </row>
    <row r="84" spans="2:47" ht="12.75">
      <c r="B84" s="516"/>
      <c r="C84" s="296"/>
      <c r="D84" s="105" t="s">
        <v>268</v>
      </c>
      <c r="E84" s="105" t="s">
        <v>269</v>
      </c>
      <c r="F84" s="321" t="s">
        <v>171</v>
      </c>
      <c r="G84" s="337"/>
      <c r="H84" s="176"/>
      <c r="I84" s="458">
        <v>9.2</v>
      </c>
      <c r="J84" s="110"/>
      <c r="K84" s="168">
        <f>INT(IF(J84="E",(IF((AND(I84&gt;10.99)*(I84&lt;14.21)),(14.3-I84)/0.1*10,(IF((AND(I84&gt;6)*(I84&lt;11.01)),(12.65-I84)/0.05*10,0))))+50,(IF((AND(I84&gt;10.99)*(I84&lt;14.21)),(14.3-I84)/0.1*10,(IF((AND(I84&gt;6)*(I84&lt;11.01)),(12.65-I84)/0.05*10,0))))))</f>
        <v>690</v>
      </c>
      <c r="L84" s="458">
        <v>3.72</v>
      </c>
      <c r="M84" s="168">
        <f>INT(IF(L84&lt;1,0,(L84-0.945)/0.055)*10)</f>
        <v>504</v>
      </c>
      <c r="N84" s="458">
        <v>10.92</v>
      </c>
      <c r="O84" s="168">
        <f>INT(IF(N84&lt;3,0,(N84-2.85)/0.15)*10)</f>
        <v>538</v>
      </c>
      <c r="P84" s="108"/>
      <c r="Q84" s="168">
        <f>INT(IF(P84&lt;5,0,(P84-4)/1)*10)</f>
        <v>0</v>
      </c>
      <c r="R84" s="109"/>
      <c r="S84" s="288">
        <f>INT(IF(R84&lt;30,0,(R84-27)/3)*10)</f>
        <v>0</v>
      </c>
      <c r="T84" s="458"/>
      <c r="U84" s="168">
        <f>INT(IF(T84&lt;2.2,0,(T84-2.135)/0.065)*10)</f>
        <v>0</v>
      </c>
      <c r="V84" s="109"/>
      <c r="W84" s="168">
        <f>INT(IF(V84&lt;5,0,(V84-4.3)/0.7)*10)</f>
        <v>0</v>
      </c>
      <c r="X84" s="96"/>
      <c r="Y84" s="168">
        <f>INT(IF(X84&lt;10,0,(X84-9)/1)*10)</f>
        <v>0</v>
      </c>
      <c r="Z84" s="458"/>
      <c r="AA84" s="168">
        <f>INT(IF(Z84&lt;5,0,(Z84-4.25)/0.75)*10)</f>
        <v>0</v>
      </c>
      <c r="AB84" s="306"/>
      <c r="AC84" s="108"/>
      <c r="AD84" s="482">
        <v>0.08888888888888889</v>
      </c>
      <c r="AE84" s="265">
        <f>IF(AF84="ANO",(MAX(AL84:AN84)),0)</f>
        <v>1258</v>
      </c>
      <c r="AF84" s="270" t="str">
        <f>IF(AND(ISNUMBER(AB84))*((ISNUMBER(AC84)))*(((ISNUMBER(AD84)))),"NE",IF(AND(ISNUMBER(AB84))*((ISNUMBER(AC84))),"NE",IF(AND(ISNUMBER(AB84))*((ISNUMBER(AD84))),"NE",IF(AND(ISNUMBER(AC84))*((ISNUMBER(AD84))),"NE",IF(AND(AB84="")*((AC84=""))*(((AD84=""))),"NE","ANO")))))</f>
        <v>ANO</v>
      </c>
      <c r="AG84" s="166">
        <f>SUM(K84+M84+O84+Q84+S84+U84+W84+Y84+AA84+AE84)</f>
        <v>2990</v>
      </c>
      <c r="AJ84" s="45">
        <f>AG86</f>
        <v>4017</v>
      </c>
      <c r="AK84" s="45"/>
      <c r="AL84" s="260">
        <f>INT(IF(AB84&lt;25,0,(AB84-23.5)/1.5)*10)</f>
        <v>0</v>
      </c>
      <c r="AM84" s="260">
        <f>INT(IF(AC84&lt;120,0,(AC84-117.6)/2.4)*10)</f>
        <v>0</v>
      </c>
      <c r="AN84" s="260">
        <f>INT(IF(AO84&gt;=441,0,(442.5-AO84)/2.5)*10)</f>
        <v>1258</v>
      </c>
      <c r="AO84" s="282">
        <f>IF(AND(AP84=0,AQ84=0),"",AP84*60+AQ84)</f>
        <v>128</v>
      </c>
      <c r="AP84" s="282">
        <f>HOUR(AD84)</f>
        <v>2</v>
      </c>
      <c r="AQ84" s="282">
        <f>MINUTE(AD84)</f>
        <v>8</v>
      </c>
      <c r="AT84" s="188">
        <f>D82</f>
        <v>0</v>
      </c>
      <c r="AU84" s="187">
        <f>IF(A84="A","QD","")</f>
      </c>
    </row>
    <row r="85" spans="2:47" ht="12.75">
      <c r="B85" s="516"/>
      <c r="C85" s="296"/>
      <c r="D85" s="342" t="s">
        <v>270</v>
      </c>
      <c r="E85" s="342" t="s">
        <v>271</v>
      </c>
      <c r="F85" s="322" t="s">
        <v>170</v>
      </c>
      <c r="G85" s="337"/>
      <c r="H85" s="434">
        <f>SUM(G85-G84)</f>
        <v>0</v>
      </c>
      <c r="I85" s="455">
        <v>10.1</v>
      </c>
      <c r="J85" s="107"/>
      <c r="K85" s="168">
        <f>INT(IF(J85="E",(IF((AND(I85&gt;10.99)*(I85&lt;14.21)),(14.3-I85)/0.1*10,(IF((AND(I85&gt;6)*(I85&lt;11.01)),(12.65-I85)/0.05*10,0))))+50,(IF((AND(I85&gt;10.99)*(I85&lt;14.21)),(14.3-I85)/0.1*10,(IF((AND(I85&gt;6)*(I85&lt;11.01)),(12.65-I85)/0.05*10,0))))))</f>
        <v>510</v>
      </c>
      <c r="L85" s="455"/>
      <c r="M85" s="168">
        <f>INT(IF(L85&lt;1,0,(L85-0.945)/0.055)*10)</f>
        <v>0</v>
      </c>
      <c r="N85" s="455"/>
      <c r="O85" s="168">
        <f>INT(IF(N85&lt;3,0,(N85-2.85)/0.15)*10)</f>
        <v>0</v>
      </c>
      <c r="P85" s="108"/>
      <c r="Q85" s="168">
        <f>INT(IF(P85&lt;5,0,(P85-4)/1)*10)</f>
        <v>0</v>
      </c>
      <c r="R85" s="109"/>
      <c r="S85" s="288">
        <f>INT(IF(R85&lt;30,0,(R85-27)/3)*10)</f>
        <v>0</v>
      </c>
      <c r="T85" s="455">
        <v>4.67</v>
      </c>
      <c r="U85" s="168">
        <f>INT(IF(T85&lt;2.2,0,(T85-2.135)/0.065)*10)</f>
        <v>390</v>
      </c>
      <c r="V85" s="109"/>
      <c r="W85" s="168">
        <f>INT(IF(V85&lt;5,0,(V85-4.3)/0.7)*10)</f>
        <v>0</v>
      </c>
      <c r="X85" s="96"/>
      <c r="Y85" s="168">
        <f>INT(IF(X85&lt;10,0,(X85-9)/1)*10)</f>
        <v>0</v>
      </c>
      <c r="Z85" s="458">
        <v>13.8</v>
      </c>
      <c r="AA85" s="168">
        <f>INT(IF(Z85&lt;5,0,(Z85-4.25)/0.75)*10)</f>
        <v>127</v>
      </c>
      <c r="AB85" s="306"/>
      <c r="AC85" s="108"/>
      <c r="AD85" s="483"/>
      <c r="AE85" s="265">
        <f>IF(AF85="ANO",(MAX(AL85:AN85)),0)</f>
        <v>0</v>
      </c>
      <c r="AF85" s="270" t="str">
        <f>IF(AND(ISNUMBER(AB85))*((ISNUMBER(AC85)))*(((ISNUMBER(AD85)))),"NE",IF(AND(ISNUMBER(AB85))*((ISNUMBER(AC85))),"NE",IF(AND(ISNUMBER(AB85))*((ISNUMBER(AD85))),"NE",IF(AND(ISNUMBER(AC85))*((ISNUMBER(AD85))),"NE",IF(AND(AB85="")*((AC85=""))*(((AD85=""))),"NE","ANO")))))</f>
        <v>NE</v>
      </c>
      <c r="AG85" s="167">
        <f>SUM(K85+M85+O85+Q85+S85+U85+W85+Y85+AA85+AE85)</f>
        <v>1027</v>
      </c>
      <c r="AJ85" s="45">
        <f>AG86</f>
        <v>4017</v>
      </c>
      <c r="AK85" s="45"/>
      <c r="AL85" s="260">
        <f>INT(IF(AB85&lt;25,0,(AB85-23.5)/1.5)*10)</f>
        <v>0</v>
      </c>
      <c r="AM85" s="260">
        <f>INT(IF(AC85&lt;120,0,(AC85-117.6)/2.4)*10)</f>
        <v>0</v>
      </c>
      <c r="AN85" s="260">
        <f>INT(IF(AO85&gt;=441,0,(442.5-AO85)/2.5)*10)</f>
        <v>0</v>
      </c>
      <c r="AO85" s="282">
        <f>IF(AND(AP85=0,AQ85=0),"",AP85*60+AQ85)</f>
      </c>
      <c r="AP85" s="282">
        <f>HOUR(AD85)</f>
        <v>0</v>
      </c>
      <c r="AQ85" s="282">
        <f>MINUTE(AD85)</f>
        <v>0</v>
      </c>
      <c r="AT85" s="188">
        <f>D82</f>
        <v>0</v>
      </c>
      <c r="AU85" s="187">
        <f>IF(A85="A","QD","")</f>
      </c>
    </row>
    <row r="86" spans="2:47" ht="13.5" thickBot="1">
      <c r="B86" s="516"/>
      <c r="C86" s="299"/>
      <c r="D86" s="112"/>
      <c r="E86" s="112"/>
      <c r="F86" s="326"/>
      <c r="G86" s="112"/>
      <c r="H86" s="112"/>
      <c r="I86" s="462"/>
      <c r="J86" s="112"/>
      <c r="K86" s="112"/>
      <c r="L86" s="462"/>
      <c r="M86" s="112"/>
      <c r="N86" s="462"/>
      <c r="O86" s="112"/>
      <c r="P86" s="112"/>
      <c r="Q86" s="112"/>
      <c r="R86" s="112"/>
      <c r="S86" s="112"/>
      <c r="T86" s="462"/>
      <c r="U86" s="112"/>
      <c r="V86" s="112"/>
      <c r="W86" s="112"/>
      <c r="X86" s="112"/>
      <c r="Y86" s="112"/>
      <c r="Z86" s="462"/>
      <c r="AA86" s="112"/>
      <c r="AB86" s="112"/>
      <c r="AC86" s="112"/>
      <c r="AD86" s="462"/>
      <c r="AE86" s="215" t="s">
        <v>166</v>
      </c>
      <c r="AF86" s="508"/>
      <c r="AG86" s="217">
        <f>SUM(AG84:AG85)</f>
        <v>4017</v>
      </c>
      <c r="AJ86" s="36">
        <f>AG86</f>
        <v>4017</v>
      </c>
      <c r="AK86" s="36"/>
      <c r="AL86" s="285"/>
      <c r="AM86" s="285"/>
      <c r="AN86" s="285"/>
      <c r="AO86" s="203"/>
      <c r="AP86" s="203"/>
      <c r="AQ86" s="203"/>
      <c r="AT86" s="23"/>
      <c r="AU86" s="23"/>
    </row>
    <row r="87" spans="2:47" ht="13.5" thickBot="1">
      <c r="B87" s="516"/>
      <c r="C87" s="376"/>
      <c r="D87" s="377"/>
      <c r="E87" s="377"/>
      <c r="F87" s="378"/>
      <c r="G87" s="378"/>
      <c r="H87" s="378"/>
      <c r="I87" s="460"/>
      <c r="J87" s="378"/>
      <c r="K87" s="379"/>
      <c r="L87" s="460"/>
      <c r="M87" s="379"/>
      <c r="N87" s="460"/>
      <c r="O87" s="379"/>
      <c r="P87" s="378"/>
      <c r="Q87" s="379"/>
      <c r="R87" s="378"/>
      <c r="S87" s="379"/>
      <c r="T87" s="460"/>
      <c r="U87" s="379"/>
      <c r="V87" s="380"/>
      <c r="W87" s="379"/>
      <c r="X87" s="378"/>
      <c r="Y87" s="379"/>
      <c r="Z87" s="460"/>
      <c r="AA87" s="379"/>
      <c r="AB87" s="381"/>
      <c r="AC87" s="380"/>
      <c r="AD87" s="485"/>
      <c r="AE87" s="379"/>
      <c r="AF87" s="382"/>
      <c r="AG87" s="383"/>
      <c r="AJ87" s="36">
        <f>AG86</f>
        <v>4017</v>
      </c>
      <c r="AK87" s="36"/>
      <c r="AL87" s="285"/>
      <c r="AM87" s="285"/>
      <c r="AN87" s="285"/>
      <c r="AO87" s="203"/>
      <c r="AP87" s="203"/>
      <c r="AQ87" s="203"/>
      <c r="AT87" s="15"/>
      <c r="AU87" s="15"/>
    </row>
    <row r="88" spans="2:47" ht="12.75">
      <c r="B88" s="516" t="s">
        <v>9</v>
      </c>
      <c r="C88" s="294" t="s">
        <v>108</v>
      </c>
      <c r="D88" s="315"/>
      <c r="E88" s="317"/>
      <c r="F88" s="324"/>
      <c r="G88" s="151"/>
      <c r="H88" s="151"/>
      <c r="I88" s="453" t="s">
        <v>11</v>
      </c>
      <c r="J88" s="153"/>
      <c r="K88" s="154" t="s">
        <v>21</v>
      </c>
      <c r="L88" s="466" t="s">
        <v>0</v>
      </c>
      <c r="M88" s="154" t="s">
        <v>21</v>
      </c>
      <c r="N88" s="471" t="s">
        <v>375</v>
      </c>
      <c r="O88" s="154" t="s">
        <v>21</v>
      </c>
      <c r="P88" s="156" t="s">
        <v>13</v>
      </c>
      <c r="Q88" s="154" t="s">
        <v>21</v>
      </c>
      <c r="R88" s="157" t="s">
        <v>23</v>
      </c>
      <c r="S88" s="154" t="s">
        <v>77</v>
      </c>
      <c r="T88" s="475" t="s">
        <v>14</v>
      </c>
      <c r="U88" s="154" t="s">
        <v>21</v>
      </c>
      <c r="V88" s="152" t="s">
        <v>15</v>
      </c>
      <c r="W88" s="154" t="s">
        <v>21</v>
      </c>
      <c r="X88" s="155" t="s">
        <v>35</v>
      </c>
      <c r="Y88" s="154" t="s">
        <v>21</v>
      </c>
      <c r="Z88" s="475" t="s">
        <v>1</v>
      </c>
      <c r="AA88" s="154" t="s">
        <v>21</v>
      </c>
      <c r="AB88" s="307" t="s">
        <v>22</v>
      </c>
      <c r="AC88" s="152" t="s">
        <v>25</v>
      </c>
      <c r="AD88" s="480" t="s">
        <v>254</v>
      </c>
      <c r="AE88" s="160" t="s">
        <v>21</v>
      </c>
      <c r="AF88" s="165"/>
      <c r="AG88" s="163" t="s">
        <v>2</v>
      </c>
      <c r="AJ88" s="37">
        <f>AG92</f>
        <v>4003</v>
      </c>
      <c r="AK88" s="37"/>
      <c r="AL88" s="279" t="s">
        <v>92</v>
      </c>
      <c r="AM88" s="279" t="s">
        <v>92</v>
      </c>
      <c r="AN88" s="279" t="s">
        <v>92</v>
      </c>
      <c r="AO88" s="279" t="s">
        <v>93</v>
      </c>
      <c r="AP88" s="279" t="s">
        <v>94</v>
      </c>
      <c r="AQ88" s="279" t="s">
        <v>95</v>
      </c>
      <c r="AT88" s="18"/>
      <c r="AU88" s="17"/>
    </row>
    <row r="89" spans="2:47" ht="12.75">
      <c r="B89" s="516"/>
      <c r="C89" s="295" t="s">
        <v>18</v>
      </c>
      <c r="D89" s="333" t="s">
        <v>159</v>
      </c>
      <c r="E89" s="333" t="s">
        <v>160</v>
      </c>
      <c r="F89" s="328" t="s">
        <v>169</v>
      </c>
      <c r="G89" s="96" t="s">
        <v>172</v>
      </c>
      <c r="H89" s="318" t="s">
        <v>173</v>
      </c>
      <c r="I89" s="454" t="s">
        <v>78</v>
      </c>
      <c r="J89" s="98"/>
      <c r="K89" s="114"/>
      <c r="L89" s="467" t="s">
        <v>19</v>
      </c>
      <c r="M89" s="114"/>
      <c r="N89" s="467" t="s">
        <v>19</v>
      </c>
      <c r="O89" s="114"/>
      <c r="P89" s="101" t="s">
        <v>20</v>
      </c>
      <c r="Q89" s="114"/>
      <c r="R89" s="101" t="s">
        <v>20</v>
      </c>
      <c r="S89" s="114"/>
      <c r="T89" s="473" t="s">
        <v>19</v>
      </c>
      <c r="U89" s="114"/>
      <c r="V89" s="98" t="s">
        <v>20</v>
      </c>
      <c r="W89" s="114"/>
      <c r="X89" s="100" t="s">
        <v>20</v>
      </c>
      <c r="Y89" s="114"/>
      <c r="Z89" s="473" t="s">
        <v>19</v>
      </c>
      <c r="AA89" s="114"/>
      <c r="AB89" s="308" t="s">
        <v>19</v>
      </c>
      <c r="AC89" s="98" t="s">
        <v>19</v>
      </c>
      <c r="AD89" s="481" t="s">
        <v>79</v>
      </c>
      <c r="AE89" s="101"/>
      <c r="AF89" s="149"/>
      <c r="AG89" s="164" t="s">
        <v>96</v>
      </c>
      <c r="AJ89" s="37">
        <f>AG92</f>
        <v>4003</v>
      </c>
      <c r="AK89" s="37"/>
      <c r="AL89" s="280" t="s">
        <v>22</v>
      </c>
      <c r="AM89" s="280" t="s">
        <v>25</v>
      </c>
      <c r="AN89" s="280" t="s">
        <v>91</v>
      </c>
      <c r="AO89" s="281" t="s">
        <v>91</v>
      </c>
      <c r="AP89" s="281" t="s">
        <v>91</v>
      </c>
      <c r="AQ89" s="281" t="s">
        <v>91</v>
      </c>
      <c r="AT89" s="18"/>
      <c r="AU89" s="17"/>
    </row>
    <row r="90" spans="2:47" ht="12.75">
      <c r="B90" s="516"/>
      <c r="C90" s="296"/>
      <c r="D90" s="105" t="s">
        <v>283</v>
      </c>
      <c r="E90" s="105" t="s">
        <v>284</v>
      </c>
      <c r="F90" s="321" t="s">
        <v>171</v>
      </c>
      <c r="G90" s="337"/>
      <c r="H90" s="176"/>
      <c r="I90" s="458">
        <v>10.2</v>
      </c>
      <c r="J90" s="110"/>
      <c r="K90" s="168">
        <f>INT(IF(J90="E",(IF((AND(I90&gt;10.99)*(I90&lt;14.21)),(14.3-I90)/0.1*10,(IF((AND(I90&gt;6)*(I90&lt;11.01)),(12.65-I90)/0.05*10,0))))+50,(IF((AND(I90&gt;10.99)*(I90&lt;14.21)),(14.3-I90)/0.1*10,(IF((AND(I90&gt;6)*(I90&lt;11.01)),(12.65-I90)/0.05*10,0))))))</f>
        <v>490</v>
      </c>
      <c r="L90" s="458">
        <v>3.23</v>
      </c>
      <c r="M90" s="168">
        <f>INT(IF(L90&lt;1,0,(L90-0.945)/0.055)*10)</f>
        <v>415</v>
      </c>
      <c r="N90" s="458">
        <v>10.83</v>
      </c>
      <c r="O90" s="168">
        <f>INT(IF(N90&lt;3,0,(N90-2.85)/0.15)*10)</f>
        <v>532</v>
      </c>
      <c r="P90" s="108"/>
      <c r="Q90" s="168">
        <f>INT(IF(P90&lt;5,0,(P90-4)/1)*10)</f>
        <v>0</v>
      </c>
      <c r="R90" s="109"/>
      <c r="S90" s="288">
        <f>INT(IF(R90&lt;30,0,(R90-27)/3)*10)</f>
        <v>0</v>
      </c>
      <c r="T90" s="458"/>
      <c r="U90" s="168">
        <f>INT(IF(T90&lt;2.2,0,(T90-2.135)/0.065)*10)</f>
        <v>0</v>
      </c>
      <c r="V90" s="109"/>
      <c r="W90" s="168">
        <f>INT(IF(V90&lt;5,0,(V90-4.3)/0.7)*10)</f>
        <v>0</v>
      </c>
      <c r="X90" s="96"/>
      <c r="Y90" s="168">
        <f>INT(IF(X90&lt;10,0,(X90-9)/1)*10)</f>
        <v>0</v>
      </c>
      <c r="Z90" s="458"/>
      <c r="AA90" s="168">
        <f>INT(IF(Z90&lt;5,0,(Z90-4.25)/0.75)*10)</f>
        <v>0</v>
      </c>
      <c r="AB90" s="306"/>
      <c r="AC90" s="108"/>
      <c r="AD90" s="482">
        <v>0.08541666666666665</v>
      </c>
      <c r="AE90" s="265">
        <f>IF(AF90="ANO",(MAX(AL90:AN90)),0)</f>
        <v>1278</v>
      </c>
      <c r="AF90" s="270" t="str">
        <f>IF(AND(ISNUMBER(AB90))*((ISNUMBER(AC90)))*(((ISNUMBER(AD90)))),"NE",IF(AND(ISNUMBER(AB90))*((ISNUMBER(AC90))),"NE",IF(AND(ISNUMBER(AB90))*((ISNUMBER(AD90))),"NE",IF(AND(ISNUMBER(AC90))*((ISNUMBER(AD90))),"NE",IF(AND(AB90="")*((AC90=""))*(((AD90=""))),"NE","ANO")))))</f>
        <v>ANO</v>
      </c>
      <c r="AG90" s="166">
        <f>SUM(K90+M90+O90+Q90+S90+U90+W90+Y90+AA90+AE90)</f>
        <v>2715</v>
      </c>
      <c r="AH90" s="92"/>
      <c r="AJ90" s="45">
        <f>AG92</f>
        <v>4003</v>
      </c>
      <c r="AK90" s="45"/>
      <c r="AL90" s="260">
        <f>INT(IF(AB90&lt;25,0,(AB90-23.5)/1.5)*10)</f>
        <v>0</v>
      </c>
      <c r="AM90" s="260">
        <f>INT(IF(AC90&lt;120,0,(AC90-117.6)/2.4)*10)</f>
        <v>0</v>
      </c>
      <c r="AN90" s="260">
        <f>INT(IF(AO90&gt;=441,0,(442.5-AO90)/2.5)*10)</f>
        <v>1278</v>
      </c>
      <c r="AO90" s="282">
        <f>IF(AND(AP90=0,AQ90=0),"",AP90*60+AQ90)</f>
        <v>123</v>
      </c>
      <c r="AP90" s="282">
        <f>HOUR(AD90)</f>
        <v>2</v>
      </c>
      <c r="AQ90" s="282">
        <f>MINUTE(AD90)</f>
        <v>3</v>
      </c>
      <c r="AT90" s="188">
        <f>D88</f>
        <v>0</v>
      </c>
      <c r="AU90" s="187">
        <f>IF(A90="A","QD","")</f>
      </c>
    </row>
    <row r="91" spans="2:47" ht="12.75">
      <c r="B91" s="516"/>
      <c r="C91" s="296"/>
      <c r="D91" s="111" t="s">
        <v>285</v>
      </c>
      <c r="E91" s="111" t="s">
        <v>284</v>
      </c>
      <c r="F91" s="322" t="s">
        <v>170</v>
      </c>
      <c r="G91" s="337"/>
      <c r="H91" s="434">
        <f>SUM(G91-G90)</f>
        <v>0</v>
      </c>
      <c r="I91" s="455">
        <v>9.8</v>
      </c>
      <c r="J91" s="107"/>
      <c r="K91" s="168">
        <f>INT(IF(J91="E",(IF((AND(I91&gt;10.99)*(I91&lt;14.21)),(14.3-I91)/0.1*10,(IF((AND(I91&gt;6)*(I91&lt;11.01)),(12.65-I91)/0.05*10,0))))+50,(IF((AND(I91&gt;10.99)*(I91&lt;14.21)),(14.3-I91)/0.1*10,(IF((AND(I91&gt;6)*(I91&lt;11.01)),(12.65-I91)/0.05*10,0))))))</f>
        <v>570</v>
      </c>
      <c r="L91" s="455"/>
      <c r="M91" s="168">
        <f>INT(IF(L91&lt;1,0,(L91-0.945)/0.055)*10)</f>
        <v>0</v>
      </c>
      <c r="N91" s="455"/>
      <c r="O91" s="168">
        <f>INT(IF(N91&lt;3,0,(N91-2.85)/0.15)*10)</f>
        <v>0</v>
      </c>
      <c r="P91" s="108"/>
      <c r="Q91" s="168">
        <f>INT(IF(P91&lt;5,0,(P91-4)/1)*10)</f>
        <v>0</v>
      </c>
      <c r="R91" s="109"/>
      <c r="S91" s="288">
        <f>INT(IF(R91&lt;30,0,(R91-27)/3)*10)</f>
        <v>0</v>
      </c>
      <c r="T91" s="455">
        <v>5.53</v>
      </c>
      <c r="U91" s="168">
        <f>INT(IF(T91&lt;2.2,0,(T91-2.135)/0.065)*10)</f>
        <v>522</v>
      </c>
      <c r="V91" s="109"/>
      <c r="W91" s="168">
        <f>INT(IF(V91&lt;5,0,(V91-4.3)/0.7)*10)</f>
        <v>0</v>
      </c>
      <c r="X91" s="96"/>
      <c r="Y91" s="168">
        <f>INT(IF(X91&lt;10,0,(X91-9)/1)*10)</f>
        <v>0</v>
      </c>
      <c r="Z91" s="458">
        <v>19</v>
      </c>
      <c r="AA91" s="168">
        <f>INT(IF(Z91&lt;5,0,(Z91-4.25)/0.75)*10)</f>
        <v>196</v>
      </c>
      <c r="AB91" s="306"/>
      <c r="AC91" s="108"/>
      <c r="AD91" s="483"/>
      <c r="AE91" s="265">
        <f>IF(AF91="ANO",(MAX(AL91:AN91)),0)</f>
        <v>0</v>
      </c>
      <c r="AF91" s="270" t="str">
        <f>IF(AND(ISNUMBER(AB91))*((ISNUMBER(AC91)))*(((ISNUMBER(AD91)))),"NE",IF(AND(ISNUMBER(AB91))*((ISNUMBER(AC91))),"NE",IF(AND(ISNUMBER(AB91))*((ISNUMBER(AD91))),"NE",IF(AND(ISNUMBER(AC91))*((ISNUMBER(AD91))),"NE",IF(AND(AB91="")*((AC91=""))*(((AD91=""))),"NE","ANO")))))</f>
        <v>NE</v>
      </c>
      <c r="AG91" s="167">
        <f>SUM(K91+M91+O91+Q91+S91+U91+W91+Y91+AA91+AE91)</f>
        <v>1288</v>
      </c>
      <c r="AH91" s="92"/>
      <c r="AJ91" s="45">
        <f>AG92</f>
        <v>4003</v>
      </c>
      <c r="AK91" s="45"/>
      <c r="AL91" s="260">
        <f>INT(IF(AB91&lt;25,0,(AB91-23.5)/1.5)*10)</f>
        <v>0</v>
      </c>
      <c r="AM91" s="260">
        <f>INT(IF(AC91&lt;120,0,(AC91-117.6)/2.4)*10)</f>
        <v>0</v>
      </c>
      <c r="AN91" s="260">
        <f>INT(IF(AO91&gt;=441,0,(442.5-AO91)/2.5)*10)</f>
        <v>0</v>
      </c>
      <c r="AO91" s="282">
        <f>IF(AND(AP91=0,AQ91=0),"",AP91*60+AQ91)</f>
      </c>
      <c r="AP91" s="282">
        <f>HOUR(AD91)</f>
        <v>0</v>
      </c>
      <c r="AQ91" s="282">
        <f>MINUTE(AD91)</f>
        <v>0</v>
      </c>
      <c r="AT91" s="188">
        <f>D88</f>
        <v>0</v>
      </c>
      <c r="AU91" s="187">
        <f>IF(A91="A","QD","")</f>
      </c>
    </row>
    <row r="92" spans="2:43" ht="13.5" thickBot="1">
      <c r="B92" s="516"/>
      <c r="C92" s="299"/>
      <c r="D92" s="112"/>
      <c r="E92" s="112"/>
      <c r="F92" s="326"/>
      <c r="G92" s="112"/>
      <c r="H92" s="112"/>
      <c r="I92" s="462"/>
      <c r="J92" s="112"/>
      <c r="K92" s="113"/>
      <c r="L92" s="462"/>
      <c r="M92" s="116"/>
      <c r="N92" s="461"/>
      <c r="O92" s="116"/>
      <c r="P92" s="117"/>
      <c r="Q92" s="116"/>
      <c r="R92" s="117"/>
      <c r="S92" s="112"/>
      <c r="T92" s="462"/>
      <c r="U92" s="112"/>
      <c r="V92" s="112"/>
      <c r="W92" s="112"/>
      <c r="X92" s="112"/>
      <c r="Y92" s="112"/>
      <c r="Z92" s="462"/>
      <c r="AA92" s="112"/>
      <c r="AB92" s="112"/>
      <c r="AC92" s="112"/>
      <c r="AD92" s="462"/>
      <c r="AE92" s="215" t="s">
        <v>166</v>
      </c>
      <c r="AF92" s="216"/>
      <c r="AG92" s="217">
        <f>SUM(AG90:AG91)</f>
        <v>4003</v>
      </c>
      <c r="AJ92" s="36">
        <f>AG92</f>
        <v>4003</v>
      </c>
      <c r="AK92" s="36"/>
      <c r="AL92" s="285"/>
      <c r="AM92" s="285"/>
      <c r="AN92" s="285"/>
      <c r="AO92" s="203"/>
      <c r="AP92" s="203"/>
      <c r="AQ92" s="203"/>
    </row>
    <row r="93" spans="2:43" ht="13.5" thickBot="1">
      <c r="B93" s="516"/>
      <c r="C93" s="376"/>
      <c r="D93" s="377"/>
      <c r="E93" s="377"/>
      <c r="F93" s="378"/>
      <c r="G93" s="378"/>
      <c r="H93" s="378"/>
      <c r="I93" s="460"/>
      <c r="J93" s="378"/>
      <c r="K93" s="379"/>
      <c r="L93" s="460"/>
      <c r="M93" s="379"/>
      <c r="N93" s="460"/>
      <c r="O93" s="379"/>
      <c r="P93" s="378"/>
      <c r="Q93" s="379"/>
      <c r="R93" s="378"/>
      <c r="S93" s="379"/>
      <c r="T93" s="460"/>
      <c r="U93" s="379"/>
      <c r="V93" s="380"/>
      <c r="W93" s="379"/>
      <c r="X93" s="378"/>
      <c r="Y93" s="379"/>
      <c r="Z93" s="460"/>
      <c r="AA93" s="379"/>
      <c r="AB93" s="381"/>
      <c r="AC93" s="380"/>
      <c r="AD93" s="485"/>
      <c r="AE93" s="379"/>
      <c r="AF93" s="382"/>
      <c r="AG93" s="383"/>
      <c r="AJ93" s="36">
        <f>AG92</f>
        <v>4003</v>
      </c>
      <c r="AK93" s="36"/>
      <c r="AL93" s="285"/>
      <c r="AM93" s="285"/>
      <c r="AN93" s="285"/>
      <c r="AO93" s="203"/>
      <c r="AP93" s="203"/>
      <c r="AQ93" s="203"/>
    </row>
    <row r="94" spans="2:47" ht="12.75">
      <c r="B94" s="516" t="s">
        <v>10</v>
      </c>
      <c r="C94" s="294" t="s">
        <v>101</v>
      </c>
      <c r="D94" s="315"/>
      <c r="E94" s="317"/>
      <c r="F94" s="314"/>
      <c r="G94" s="151"/>
      <c r="H94" s="151"/>
      <c r="I94" s="453" t="s">
        <v>11</v>
      </c>
      <c r="J94" s="153"/>
      <c r="K94" s="154" t="s">
        <v>21</v>
      </c>
      <c r="L94" s="466" t="s">
        <v>0</v>
      </c>
      <c r="M94" s="154" t="s">
        <v>21</v>
      </c>
      <c r="N94" s="471" t="s">
        <v>375</v>
      </c>
      <c r="O94" s="154" t="s">
        <v>21</v>
      </c>
      <c r="P94" s="156" t="s">
        <v>13</v>
      </c>
      <c r="Q94" s="154" t="s">
        <v>21</v>
      </c>
      <c r="R94" s="157" t="s">
        <v>23</v>
      </c>
      <c r="S94" s="154" t="s">
        <v>21</v>
      </c>
      <c r="T94" s="475" t="s">
        <v>14</v>
      </c>
      <c r="U94" s="154" t="s">
        <v>21</v>
      </c>
      <c r="V94" s="152" t="s">
        <v>15</v>
      </c>
      <c r="W94" s="154" t="s">
        <v>21</v>
      </c>
      <c r="X94" s="155" t="s">
        <v>35</v>
      </c>
      <c r="Y94" s="154" t="s">
        <v>21</v>
      </c>
      <c r="Z94" s="475" t="s">
        <v>1</v>
      </c>
      <c r="AA94" s="154" t="s">
        <v>21</v>
      </c>
      <c r="AB94" s="307" t="s">
        <v>22</v>
      </c>
      <c r="AC94" s="152" t="s">
        <v>25</v>
      </c>
      <c r="AD94" s="480" t="s">
        <v>254</v>
      </c>
      <c r="AE94" s="160" t="s">
        <v>21</v>
      </c>
      <c r="AF94" s="165"/>
      <c r="AG94" s="163" t="s">
        <v>2</v>
      </c>
      <c r="AJ94" s="37">
        <f>AG98</f>
        <v>3994</v>
      </c>
      <c r="AK94" s="37"/>
      <c r="AL94" s="279" t="s">
        <v>92</v>
      </c>
      <c r="AM94" s="279" t="s">
        <v>92</v>
      </c>
      <c r="AN94" s="279" t="s">
        <v>92</v>
      </c>
      <c r="AO94" s="279" t="s">
        <v>93</v>
      </c>
      <c r="AP94" s="279" t="s">
        <v>94</v>
      </c>
      <c r="AQ94" s="279" t="s">
        <v>95</v>
      </c>
      <c r="AT94" s="15"/>
      <c r="AU94" s="15"/>
    </row>
    <row r="95" spans="2:43" ht="12.75">
      <c r="B95" s="516"/>
      <c r="C95" s="295" t="s">
        <v>18</v>
      </c>
      <c r="D95" s="333" t="s">
        <v>159</v>
      </c>
      <c r="E95" s="333" t="s">
        <v>160</v>
      </c>
      <c r="F95" s="328" t="s">
        <v>169</v>
      </c>
      <c r="G95" s="96" t="s">
        <v>172</v>
      </c>
      <c r="H95" s="318" t="s">
        <v>173</v>
      </c>
      <c r="I95" s="454" t="s">
        <v>78</v>
      </c>
      <c r="J95" s="98"/>
      <c r="K95" s="114"/>
      <c r="L95" s="467" t="s">
        <v>19</v>
      </c>
      <c r="M95" s="114"/>
      <c r="N95" s="467" t="s">
        <v>19</v>
      </c>
      <c r="O95" s="114"/>
      <c r="P95" s="101" t="s">
        <v>20</v>
      </c>
      <c r="Q95" s="114"/>
      <c r="R95" s="101" t="s">
        <v>20</v>
      </c>
      <c r="S95" s="114"/>
      <c r="T95" s="473" t="s">
        <v>19</v>
      </c>
      <c r="U95" s="114"/>
      <c r="V95" s="98" t="s">
        <v>20</v>
      </c>
      <c r="W95" s="114"/>
      <c r="X95" s="100" t="s">
        <v>20</v>
      </c>
      <c r="Y95" s="114"/>
      <c r="Z95" s="473" t="s">
        <v>19</v>
      </c>
      <c r="AA95" s="114"/>
      <c r="AB95" s="308" t="s">
        <v>19</v>
      </c>
      <c r="AC95" s="98" t="s">
        <v>19</v>
      </c>
      <c r="AD95" s="481" t="s">
        <v>79</v>
      </c>
      <c r="AE95" s="101"/>
      <c r="AF95" s="149"/>
      <c r="AG95" s="164" t="s">
        <v>96</v>
      </c>
      <c r="AJ95" s="37">
        <f>AG98</f>
        <v>3994</v>
      </c>
      <c r="AK95" s="37"/>
      <c r="AL95" s="280" t="s">
        <v>22</v>
      </c>
      <c r="AM95" s="280" t="s">
        <v>25</v>
      </c>
      <c r="AN95" s="280" t="s">
        <v>91</v>
      </c>
      <c r="AO95" s="281" t="s">
        <v>91</v>
      </c>
      <c r="AP95" s="281" t="s">
        <v>91</v>
      </c>
      <c r="AQ95" s="281" t="s">
        <v>91</v>
      </c>
    </row>
    <row r="96" spans="2:47" ht="12.75">
      <c r="B96" s="516"/>
      <c r="C96" s="296"/>
      <c r="D96" s="105" t="s">
        <v>262</v>
      </c>
      <c r="E96" s="105" t="s">
        <v>263</v>
      </c>
      <c r="F96" s="321" t="s">
        <v>171</v>
      </c>
      <c r="G96" s="337"/>
      <c r="H96" s="176"/>
      <c r="I96" s="458">
        <v>10.4</v>
      </c>
      <c r="J96" s="110"/>
      <c r="K96" s="168">
        <f>INT(IF(J96="E",(IF((AND(I96&gt;10.99)*(I96&lt;14.21)),(14.3-I96)/0.1*10,(IF((AND(I96&gt;6)*(I96&lt;11.01)),(12.65-I96)/0.05*10,0))))+50,(IF((AND(I96&gt;10.99)*(I96&lt;14.21)),(14.3-I96)/0.1*10,(IF((AND(I96&gt;6)*(I96&lt;11.01)),(12.65-I96)/0.05*10,0))))))</f>
        <v>450</v>
      </c>
      <c r="L96" s="458">
        <v>3.9</v>
      </c>
      <c r="M96" s="168">
        <f>INT(IF(L96&lt;1,0,(L96-0.945)/0.055)*10)</f>
        <v>537</v>
      </c>
      <c r="N96" s="458">
        <v>8.33</v>
      </c>
      <c r="O96" s="168">
        <f>INT(IF(N96&lt;3,0,(N96-2.85)/0.15)*10)</f>
        <v>365</v>
      </c>
      <c r="P96" s="108"/>
      <c r="Q96" s="168">
        <f>INT(IF(P96&lt;5,0,(P96-4)/1)*10)</f>
        <v>0</v>
      </c>
      <c r="R96" s="109"/>
      <c r="S96" s="288">
        <f>INT(IF(R96&lt;30,0,(R96-27)/3)*10)</f>
        <v>0</v>
      </c>
      <c r="T96" s="458"/>
      <c r="U96" s="168">
        <f>INT(IF(T96&lt;2.2,0,(T96-2.135)/0.065)*10)</f>
        <v>0</v>
      </c>
      <c r="V96" s="109"/>
      <c r="W96" s="168">
        <f>INT(IF(V96&lt;5,0,(V96-4.3)/0.7)*10)</f>
        <v>0</v>
      </c>
      <c r="X96" s="96"/>
      <c r="Y96" s="168">
        <f>INT(IF(X96&lt;10,0,(X96-9)/1)*10)</f>
        <v>0</v>
      </c>
      <c r="Z96" s="458"/>
      <c r="AA96" s="168">
        <f>INT(IF(Z96&lt;5,0,(Z96-4.25)/0.75)*10)</f>
        <v>0</v>
      </c>
      <c r="AB96" s="306"/>
      <c r="AC96" s="108"/>
      <c r="AD96" s="482">
        <v>0.08541666666666665</v>
      </c>
      <c r="AE96" s="265">
        <f>IF(AF96="ANO",(MAX(AL96:AN96)),0)</f>
        <v>1278</v>
      </c>
      <c r="AF96" s="270" t="str">
        <f>IF(AND(ISNUMBER(AB96))*((ISNUMBER(AC96)))*(((ISNUMBER(AD96)))),"NE",IF(AND(ISNUMBER(AB96))*((ISNUMBER(AC96))),"NE",IF(AND(ISNUMBER(AB96))*((ISNUMBER(AD96))),"NE",IF(AND(ISNUMBER(AC96))*((ISNUMBER(AD96))),"NE",IF(AND(AB96="")*((AC96=""))*(((AD96=""))),"NE","ANO")))))</f>
        <v>ANO</v>
      </c>
      <c r="AG96" s="166">
        <f>SUM(K96+M96+O96+Q96+S96+U96+W96+Y96+AA96+AE96)</f>
        <v>2630</v>
      </c>
      <c r="AH96" s="92"/>
      <c r="AJ96" s="45">
        <f>AG98</f>
        <v>3994</v>
      </c>
      <c r="AK96" s="45"/>
      <c r="AL96" s="260">
        <f>INT(IF(AB96&lt;25,0,(AB96-23.5)/1.5)*10)</f>
        <v>0</v>
      </c>
      <c r="AM96" s="260">
        <f>INT(IF(AC96&lt;120,0,(AC96-117.6)/2.4)*10)</f>
        <v>0</v>
      </c>
      <c r="AN96" s="260">
        <f>INT(IF(AO96&gt;=441,0,(442.5-AO96)/2.5)*10)</f>
        <v>1278</v>
      </c>
      <c r="AO96" s="282">
        <f>IF(AND(AP96=0,AQ96=0),"",AP96*60+AQ96)</f>
        <v>123</v>
      </c>
      <c r="AP96" s="282">
        <f>HOUR(AD96)</f>
        <v>2</v>
      </c>
      <c r="AQ96" s="282">
        <f>MINUTE(AD96)</f>
        <v>3</v>
      </c>
      <c r="AT96" s="188">
        <f>D94</f>
        <v>0</v>
      </c>
      <c r="AU96" s="187">
        <f>IF(A96="A","QD","")</f>
      </c>
    </row>
    <row r="97" spans="2:47" ht="12.75">
      <c r="B97" s="516"/>
      <c r="C97" s="296"/>
      <c r="D97" s="111" t="s">
        <v>264</v>
      </c>
      <c r="E97" s="111" t="s">
        <v>263</v>
      </c>
      <c r="F97" s="322" t="s">
        <v>170</v>
      </c>
      <c r="G97" s="337"/>
      <c r="H97" s="434">
        <f>SUM(G97-G96)</f>
        <v>0</v>
      </c>
      <c r="I97" s="455">
        <v>10.1</v>
      </c>
      <c r="J97" s="107"/>
      <c r="K97" s="168">
        <f>INT(IF(J97="E",(IF((AND(I97&gt;10.99)*(I97&lt;14.21)),(14.3-I97)/0.1*10,(IF((AND(I97&gt;6)*(I97&lt;11.01)),(12.65-I97)/0.05*10,0))))+50,(IF((AND(I97&gt;10.99)*(I97&lt;14.21)),(14.3-I97)/0.1*10,(IF((AND(I97&gt;6)*(I97&lt;11.01)),(12.65-I97)/0.05*10,0))))))</f>
        <v>510</v>
      </c>
      <c r="L97" s="455"/>
      <c r="M97" s="168">
        <f>INT(IF(L97&lt;1,0,(L97-0.945)/0.055)*10)</f>
        <v>0</v>
      </c>
      <c r="N97" s="455"/>
      <c r="O97" s="168">
        <f>INT(IF(N97&lt;3,0,(N97-2.85)/0.15)*10)</f>
        <v>0</v>
      </c>
      <c r="P97" s="108"/>
      <c r="Q97" s="168">
        <f>INT(IF(P97&lt;5,0,(P97-4)/1)*10)</f>
        <v>0</v>
      </c>
      <c r="R97" s="109"/>
      <c r="S97" s="288">
        <f>INT(IF(R97&lt;30,0,(R97-27)/3)*10)</f>
        <v>0</v>
      </c>
      <c r="T97" s="455">
        <v>5.92</v>
      </c>
      <c r="U97" s="168">
        <f>INT(IF(T97&lt;2.2,0,(T97-2.135)/0.065)*10)</f>
        <v>582</v>
      </c>
      <c r="V97" s="109"/>
      <c r="W97" s="168">
        <f>INT(IF(V97&lt;5,0,(V97-4.3)/0.7)*10)</f>
        <v>0</v>
      </c>
      <c r="X97" s="96"/>
      <c r="Y97" s="168">
        <f>INT(IF(X97&lt;10,0,(X97-9)/1)*10)</f>
        <v>0</v>
      </c>
      <c r="Z97" s="458">
        <v>24.7</v>
      </c>
      <c r="AA97" s="168">
        <f>INT(IF(Z97&lt;5,0,(Z97-4.25)/0.75)*10)</f>
        <v>272</v>
      </c>
      <c r="AB97" s="306"/>
      <c r="AC97" s="108"/>
      <c r="AD97" s="483"/>
      <c r="AE97" s="265">
        <f>IF(AF97="ANO",(MAX(AL97:AN97)),0)</f>
        <v>0</v>
      </c>
      <c r="AF97" s="270" t="str">
        <f>IF(AND(ISNUMBER(AB97))*((ISNUMBER(AC97)))*(((ISNUMBER(AD97)))),"NE",IF(AND(ISNUMBER(AB97))*((ISNUMBER(AC97))),"NE",IF(AND(ISNUMBER(AB97))*((ISNUMBER(AD97))),"NE",IF(AND(ISNUMBER(AC97))*((ISNUMBER(AD97))),"NE",IF(AND(AB97="")*((AC97=""))*(((AD97=""))),"NE","ANO")))))</f>
        <v>NE</v>
      </c>
      <c r="AG97" s="167">
        <f>SUM(K97+M97+O97+Q97+S97+U97+W97+Y97+AA97+AE97)</f>
        <v>1364</v>
      </c>
      <c r="AH97" s="92"/>
      <c r="AJ97" s="45">
        <f>AG98</f>
        <v>3994</v>
      </c>
      <c r="AK97" s="45"/>
      <c r="AL97" s="260">
        <f>INT(IF(AB97&lt;25,0,(AB97-23.5)/1.5)*10)</f>
        <v>0</v>
      </c>
      <c r="AM97" s="260">
        <f>INT(IF(AC97&lt;120,0,(AC97-117.6)/2.4)*10)</f>
        <v>0</v>
      </c>
      <c r="AN97" s="260">
        <f>INT(IF(AO97&gt;=441,0,(442.5-AO97)/2.5)*10)</f>
        <v>0</v>
      </c>
      <c r="AO97" s="282">
        <f>IF(AND(AP97=0,AQ97=0),"",AP97*60+AQ97)</f>
      </c>
      <c r="AP97" s="282">
        <f>HOUR(AD97)</f>
        <v>0</v>
      </c>
      <c r="AQ97" s="282">
        <f>MINUTE(AD97)</f>
        <v>0</v>
      </c>
      <c r="AT97" s="188">
        <f>D94</f>
        <v>0</v>
      </c>
      <c r="AU97" s="187">
        <f>IF(A97="A","QD","")</f>
      </c>
    </row>
    <row r="98" spans="2:47" ht="13.5" thickBot="1">
      <c r="B98" s="516"/>
      <c r="C98" s="299"/>
      <c r="D98" s="112"/>
      <c r="E98" s="112"/>
      <c r="F98" s="326"/>
      <c r="G98" s="112"/>
      <c r="H98" s="112"/>
      <c r="I98" s="501"/>
      <c r="J98" s="112"/>
      <c r="K98" s="113"/>
      <c r="L98" s="462"/>
      <c r="M98" s="116"/>
      <c r="N98" s="461"/>
      <c r="O98" s="116"/>
      <c r="P98" s="117"/>
      <c r="Q98" s="116"/>
      <c r="R98" s="117"/>
      <c r="S98" s="112"/>
      <c r="T98" s="462"/>
      <c r="U98" s="112"/>
      <c r="V98" s="112"/>
      <c r="W98" s="112"/>
      <c r="X98" s="112"/>
      <c r="Y98" s="112"/>
      <c r="Z98" s="462"/>
      <c r="AA98" s="112"/>
      <c r="AB98" s="112"/>
      <c r="AC98" s="112"/>
      <c r="AD98" s="462"/>
      <c r="AE98" s="215" t="s">
        <v>166</v>
      </c>
      <c r="AF98" s="508"/>
      <c r="AG98" s="217">
        <f>SUM(AG96:AG97)</f>
        <v>3994</v>
      </c>
      <c r="AJ98" s="36">
        <f>AG98</f>
        <v>3994</v>
      </c>
      <c r="AK98" s="36"/>
      <c r="AL98" s="36"/>
      <c r="AM98" s="36"/>
      <c r="AN98" s="36"/>
      <c r="AO98" s="15"/>
      <c r="AP98" s="15"/>
      <c r="AQ98" s="20"/>
      <c r="AT98" s="23"/>
      <c r="AU98" s="23"/>
    </row>
    <row r="99" spans="2:47" ht="13.5" thickBot="1">
      <c r="B99" s="516"/>
      <c r="C99" s="376"/>
      <c r="D99" s="377"/>
      <c r="E99" s="377"/>
      <c r="F99" s="378"/>
      <c r="G99" s="378"/>
      <c r="H99" s="378"/>
      <c r="I99" s="460"/>
      <c r="J99" s="378"/>
      <c r="K99" s="379"/>
      <c r="L99" s="460"/>
      <c r="M99" s="379"/>
      <c r="N99" s="460"/>
      <c r="O99" s="379"/>
      <c r="P99" s="378"/>
      <c r="Q99" s="379"/>
      <c r="R99" s="378"/>
      <c r="S99" s="379"/>
      <c r="T99" s="460"/>
      <c r="U99" s="379"/>
      <c r="V99" s="380"/>
      <c r="W99" s="379"/>
      <c r="X99" s="378"/>
      <c r="Y99" s="379"/>
      <c r="Z99" s="460"/>
      <c r="AA99" s="379"/>
      <c r="AB99" s="381"/>
      <c r="AC99" s="380"/>
      <c r="AD99" s="485"/>
      <c r="AE99" s="379"/>
      <c r="AF99" s="382"/>
      <c r="AG99" s="383"/>
      <c r="AJ99" s="36">
        <f>AG98</f>
        <v>3994</v>
      </c>
      <c r="AK99" s="36"/>
      <c r="AL99" s="36"/>
      <c r="AM99" s="36"/>
      <c r="AN99" s="36"/>
      <c r="AO99" s="15"/>
      <c r="AP99" s="15"/>
      <c r="AQ99" s="15"/>
      <c r="AT99" s="15"/>
      <c r="AU99" s="15"/>
    </row>
    <row r="100" spans="2:43" ht="12.75">
      <c r="B100" s="516" t="s">
        <v>34</v>
      </c>
      <c r="C100" s="294" t="s">
        <v>121</v>
      </c>
      <c r="D100" s="334"/>
      <c r="E100" s="335"/>
      <c r="F100" s="498"/>
      <c r="G100" s="151"/>
      <c r="H100" s="151"/>
      <c r="I100" s="453" t="s">
        <v>11</v>
      </c>
      <c r="J100" s="153"/>
      <c r="K100" s="154" t="s">
        <v>21</v>
      </c>
      <c r="L100" s="466" t="s">
        <v>0</v>
      </c>
      <c r="M100" s="154" t="s">
        <v>21</v>
      </c>
      <c r="N100" s="471" t="s">
        <v>375</v>
      </c>
      <c r="O100" s="154" t="s">
        <v>21</v>
      </c>
      <c r="P100" s="156" t="s">
        <v>13</v>
      </c>
      <c r="Q100" s="154" t="s">
        <v>21</v>
      </c>
      <c r="R100" s="157" t="s">
        <v>23</v>
      </c>
      <c r="S100" s="154" t="s">
        <v>21</v>
      </c>
      <c r="T100" s="475" t="s">
        <v>14</v>
      </c>
      <c r="U100" s="154" t="s">
        <v>21</v>
      </c>
      <c r="V100" s="152" t="s">
        <v>15</v>
      </c>
      <c r="W100" s="154" t="s">
        <v>21</v>
      </c>
      <c r="X100" s="155" t="s">
        <v>35</v>
      </c>
      <c r="Y100" s="154" t="s">
        <v>21</v>
      </c>
      <c r="Z100" s="475" t="s">
        <v>1</v>
      </c>
      <c r="AA100" s="154" t="s">
        <v>21</v>
      </c>
      <c r="AB100" s="307" t="s">
        <v>22</v>
      </c>
      <c r="AC100" s="152" t="s">
        <v>25</v>
      </c>
      <c r="AD100" s="480" t="s">
        <v>254</v>
      </c>
      <c r="AE100" s="160" t="s">
        <v>21</v>
      </c>
      <c r="AF100" s="165"/>
      <c r="AG100" s="163" t="s">
        <v>2</v>
      </c>
      <c r="AJ100" s="37">
        <f>AG104</f>
        <v>3766</v>
      </c>
      <c r="AK100" s="37"/>
      <c r="AL100" s="279" t="s">
        <v>92</v>
      </c>
      <c r="AM100" s="279" t="s">
        <v>92</v>
      </c>
      <c r="AN100" s="279" t="s">
        <v>92</v>
      </c>
      <c r="AO100" s="279" t="s">
        <v>93</v>
      </c>
      <c r="AP100" s="279" t="s">
        <v>94</v>
      </c>
      <c r="AQ100" s="279" t="s">
        <v>95</v>
      </c>
    </row>
    <row r="101" spans="2:43" ht="12.75">
      <c r="B101" s="516"/>
      <c r="C101" s="295" t="s">
        <v>18</v>
      </c>
      <c r="D101" s="333" t="s">
        <v>159</v>
      </c>
      <c r="E101" s="333" t="s">
        <v>160</v>
      </c>
      <c r="F101" s="328" t="s">
        <v>169</v>
      </c>
      <c r="G101" s="96" t="s">
        <v>172</v>
      </c>
      <c r="H101" s="318" t="s">
        <v>173</v>
      </c>
      <c r="I101" s="454" t="s">
        <v>78</v>
      </c>
      <c r="J101" s="98"/>
      <c r="K101" s="114"/>
      <c r="L101" s="467" t="s">
        <v>19</v>
      </c>
      <c r="M101" s="114"/>
      <c r="N101" s="467" t="s">
        <v>19</v>
      </c>
      <c r="O101" s="114"/>
      <c r="P101" s="101" t="s">
        <v>20</v>
      </c>
      <c r="Q101" s="114"/>
      <c r="R101" s="101" t="s">
        <v>20</v>
      </c>
      <c r="S101" s="114"/>
      <c r="T101" s="473" t="s">
        <v>19</v>
      </c>
      <c r="U101" s="114"/>
      <c r="V101" s="98" t="s">
        <v>20</v>
      </c>
      <c r="W101" s="114"/>
      <c r="X101" s="100" t="s">
        <v>20</v>
      </c>
      <c r="Y101" s="114"/>
      <c r="Z101" s="473" t="s">
        <v>19</v>
      </c>
      <c r="AA101" s="114"/>
      <c r="AB101" s="308" t="s">
        <v>19</v>
      </c>
      <c r="AC101" s="98" t="s">
        <v>19</v>
      </c>
      <c r="AD101" s="481" t="s">
        <v>79</v>
      </c>
      <c r="AE101" s="101"/>
      <c r="AF101" s="149"/>
      <c r="AG101" s="164" t="s">
        <v>96</v>
      </c>
      <c r="AJ101" s="37">
        <f>AG104</f>
        <v>3766</v>
      </c>
      <c r="AK101" s="37"/>
      <c r="AL101" s="280" t="s">
        <v>22</v>
      </c>
      <c r="AM101" s="280" t="s">
        <v>25</v>
      </c>
      <c r="AN101" s="280" t="s">
        <v>91</v>
      </c>
      <c r="AO101" s="281" t="s">
        <v>91</v>
      </c>
      <c r="AP101" s="281" t="s">
        <v>91</v>
      </c>
      <c r="AQ101" s="281" t="s">
        <v>91</v>
      </c>
    </row>
    <row r="102" spans="2:47" ht="12.75">
      <c r="B102" s="516"/>
      <c r="C102" s="296"/>
      <c r="D102" s="105" t="s">
        <v>322</v>
      </c>
      <c r="E102" s="105" t="s">
        <v>321</v>
      </c>
      <c r="F102" s="321" t="s">
        <v>171</v>
      </c>
      <c r="G102" s="337"/>
      <c r="H102" s="176"/>
      <c r="I102" s="458">
        <v>11.3</v>
      </c>
      <c r="J102" s="110"/>
      <c r="K102" s="168">
        <f>INT(IF(J102="E",(IF((AND(I102&gt;10.99)*(I102&lt;14.21)),(14.3-I102)/0.1*10,(IF((AND(I102&gt;6)*(I102&lt;11.01)),(12.65-I102)/0.05*10,0))))+50,(IF((AND(I102&gt;10.99)*(I102&lt;14.21)),(14.3-I102)/0.1*10,(IF((AND(I102&gt;6)*(I102&lt;11.01)),(12.65-I102)/0.05*10,0))))))</f>
        <v>300</v>
      </c>
      <c r="L102" s="458">
        <v>3.21</v>
      </c>
      <c r="M102" s="168">
        <f>INT(IF(L102&lt;1,0,(L102-0.945)/0.055)*10)</f>
        <v>411</v>
      </c>
      <c r="N102" s="458">
        <v>8.78</v>
      </c>
      <c r="O102" s="168">
        <f>INT(IF(N102&lt;3,0,(N102-2.85)/0.15)*10)</f>
        <v>395</v>
      </c>
      <c r="P102" s="108"/>
      <c r="Q102" s="168">
        <f>INT(IF(P102&lt;5,0,(P102-4)/1)*10)</f>
        <v>0</v>
      </c>
      <c r="R102" s="109"/>
      <c r="S102" s="288">
        <f>INT(IF(R102&lt;30,0,(R102-27)/3)*10)</f>
        <v>0</v>
      </c>
      <c r="T102" s="458"/>
      <c r="U102" s="168">
        <f>INT(IF(T102&lt;2.2,0,(T102-2.135)/0.065)*10)</f>
        <v>0</v>
      </c>
      <c r="V102" s="109"/>
      <c r="W102" s="168">
        <f>INT(IF(V102&lt;5,0,(V102-4.3)/0.7)*10)</f>
        <v>0</v>
      </c>
      <c r="X102" s="96"/>
      <c r="Y102" s="168">
        <f>INT(IF(X102&lt;10,0,(X102-9)/1)*10)</f>
        <v>0</v>
      </c>
      <c r="Z102" s="458"/>
      <c r="AA102" s="168">
        <f>INT(IF(Z102&lt;5,0,(Z102-4.25)/0.75)*10)</f>
        <v>0</v>
      </c>
      <c r="AB102" s="306"/>
      <c r="AC102" s="108"/>
      <c r="AD102" s="482">
        <v>0.10069444444444443</v>
      </c>
      <c r="AE102" s="265">
        <f>IF(AF102="ANO",(MAX(AL102:AN102)),0)</f>
        <v>1190</v>
      </c>
      <c r="AF102" s="270" t="str">
        <f>IF(AND(ISNUMBER(AB102))*((ISNUMBER(AC102)))*(((ISNUMBER(AD102)))),"NE",IF(AND(ISNUMBER(AB102))*((ISNUMBER(AC102))),"NE",IF(AND(ISNUMBER(AB102))*((ISNUMBER(AD102))),"NE",IF(AND(ISNUMBER(AC102))*((ISNUMBER(AD102))),"NE",IF(AND(AB102="")*((AC102=""))*(((AD102=""))),"NE","ANO")))))</f>
        <v>ANO</v>
      </c>
      <c r="AG102" s="166">
        <f>SUM(K102+M102+O102+Q102+S102+U102+W102+Y102+AA102+AE102)</f>
        <v>2296</v>
      </c>
      <c r="AJ102" s="45">
        <f>AG104</f>
        <v>3766</v>
      </c>
      <c r="AK102" s="45"/>
      <c r="AL102" s="260">
        <f>INT(IF(AB102&lt;25,0,(AB102-23.5)/1.5)*10)</f>
        <v>0</v>
      </c>
      <c r="AM102" s="260">
        <f>INT(IF(AC102&lt;120,0,(AC102-117.6)/2.4)*10)</f>
        <v>0</v>
      </c>
      <c r="AN102" s="260">
        <f>INT(IF(AO102&gt;=441,0,(442.5-AO102)/2.5)*10)</f>
        <v>1190</v>
      </c>
      <c r="AO102" s="282">
        <f>IF(AND(AP102=0,AQ102=0),"",AP102*60+AQ102)</f>
        <v>145</v>
      </c>
      <c r="AP102" s="282">
        <f>HOUR(AD102)</f>
        <v>2</v>
      </c>
      <c r="AQ102" s="282">
        <f>MINUTE(AD102)</f>
        <v>25</v>
      </c>
      <c r="AT102" s="188">
        <f>D100</f>
        <v>0</v>
      </c>
      <c r="AU102" s="187">
        <f>IF(A102="A","QD","")</f>
      </c>
    </row>
    <row r="103" spans="2:47" ht="12.75">
      <c r="B103" s="516"/>
      <c r="C103" s="296"/>
      <c r="D103" s="111" t="s">
        <v>376</v>
      </c>
      <c r="E103" s="111" t="s">
        <v>323</v>
      </c>
      <c r="F103" s="322" t="s">
        <v>170</v>
      </c>
      <c r="G103" s="337"/>
      <c r="H103" s="434">
        <f>SUM(G103-G102)</f>
        <v>0</v>
      </c>
      <c r="I103" s="455">
        <v>9.9</v>
      </c>
      <c r="J103" s="107"/>
      <c r="K103" s="168">
        <f>INT(IF(J103="E",(IF((AND(I103&gt;10.99)*(I103&lt;14.21)),(14.3-I103)/0.1*10,(IF((AND(I103&gt;6)*(I103&lt;11.01)),(12.65-I103)/0.05*10,0))))+50,(IF((AND(I103&gt;10.99)*(I103&lt;14.21)),(14.3-I103)/0.1*10,(IF((AND(I103&gt;6)*(I103&lt;11.01)),(12.65-I103)/0.05*10,0))))))</f>
        <v>550</v>
      </c>
      <c r="L103" s="455"/>
      <c r="M103" s="168">
        <f>INT(IF(L103&lt;1,0,(L103-0.945)/0.055)*10)</f>
        <v>0</v>
      </c>
      <c r="N103" s="455"/>
      <c r="O103" s="168">
        <f>INT(IF(N103&lt;3,0,(N103-2.85)/0.15)*10)</f>
        <v>0</v>
      </c>
      <c r="P103" s="108"/>
      <c r="Q103" s="168">
        <f>INT(IF(P103&lt;5,0,(P103-4)/1)*10)</f>
        <v>0</v>
      </c>
      <c r="R103" s="109"/>
      <c r="S103" s="288">
        <f>INT(IF(R103&lt;30,0,(R103-27)/3)*10)</f>
        <v>0</v>
      </c>
      <c r="T103" s="455">
        <v>6.52</v>
      </c>
      <c r="U103" s="168">
        <f>INT(IF(T103&lt;2.2,0,(T103-2.135)/0.065)*10)</f>
        <v>674</v>
      </c>
      <c r="V103" s="109"/>
      <c r="W103" s="168">
        <f>INT(IF(V103&lt;5,0,(V103-4.3)/0.7)*10)</f>
        <v>0</v>
      </c>
      <c r="X103" s="96"/>
      <c r="Y103" s="168">
        <f>INT(IF(X103&lt;10,0,(X103-9)/1)*10)</f>
        <v>0</v>
      </c>
      <c r="Z103" s="458">
        <v>22.7</v>
      </c>
      <c r="AA103" s="168">
        <f>INT(IF(Z103&lt;5,0,(Z103-4.25)/0.75)*10)</f>
        <v>246</v>
      </c>
      <c r="AB103" s="306"/>
      <c r="AC103" s="108"/>
      <c r="AD103" s="483"/>
      <c r="AE103" s="265">
        <f>IF(AF103="ANO",(MAX(AL103:AN103)),0)</f>
        <v>0</v>
      </c>
      <c r="AF103" s="270" t="str">
        <f>IF(AND(ISNUMBER(AB103))*((ISNUMBER(AC103)))*(((ISNUMBER(AD103)))),"NE",IF(AND(ISNUMBER(AB103))*((ISNUMBER(AC103))),"NE",IF(AND(ISNUMBER(AB103))*((ISNUMBER(AD103))),"NE",IF(AND(ISNUMBER(AC103))*((ISNUMBER(AD103))),"NE",IF(AND(AB103="")*((AC103=""))*(((AD103=""))),"NE","ANO")))))</f>
        <v>NE</v>
      </c>
      <c r="AG103" s="167">
        <f>SUM(K103+M103+O103+Q103+S103+U103+W103+Y103+AA103+AE103)</f>
        <v>1470</v>
      </c>
      <c r="AJ103" s="45">
        <f>AG104</f>
        <v>3766</v>
      </c>
      <c r="AK103" s="45"/>
      <c r="AL103" s="260">
        <f>INT(IF(AB103&lt;25,0,(AB103-23.5)/1.5)*10)</f>
        <v>0</v>
      </c>
      <c r="AM103" s="260">
        <f>INT(IF(AC103&lt;120,0,(AC103-117.6)/2.4)*10)</f>
        <v>0</v>
      </c>
      <c r="AN103" s="260">
        <f>INT(IF(AO103&gt;=441,0,(442.5-AO103)/2.5)*10)</f>
        <v>0</v>
      </c>
      <c r="AO103" s="282">
        <f>IF(AND(AP103=0,AQ103=0),"",AP103*60+AQ103)</f>
      </c>
      <c r="AP103" s="282">
        <f>HOUR(AD103)</f>
        <v>0</v>
      </c>
      <c r="AQ103" s="282">
        <f>MINUTE(AD103)</f>
        <v>0</v>
      </c>
      <c r="AT103" s="188">
        <f>D100</f>
        <v>0</v>
      </c>
      <c r="AU103" s="187">
        <f>IF(A103="A","QD","")</f>
      </c>
    </row>
    <row r="104" spans="2:47" ht="13.5" thickBot="1">
      <c r="B104" s="516"/>
      <c r="C104" s="299"/>
      <c r="D104" s="112"/>
      <c r="E104" s="112"/>
      <c r="F104" s="326"/>
      <c r="G104" s="112"/>
      <c r="H104" s="112"/>
      <c r="I104" s="462"/>
      <c r="J104" s="112"/>
      <c r="K104" s="112"/>
      <c r="L104" s="462"/>
      <c r="M104" s="112"/>
      <c r="N104" s="462"/>
      <c r="O104" s="112"/>
      <c r="P104" s="112"/>
      <c r="Q104" s="112"/>
      <c r="R104" s="112"/>
      <c r="S104" s="112"/>
      <c r="T104" s="462"/>
      <c r="U104" s="112"/>
      <c r="V104" s="112"/>
      <c r="W104" s="112"/>
      <c r="X104" s="112"/>
      <c r="Y104" s="112"/>
      <c r="Z104" s="462"/>
      <c r="AA104" s="112"/>
      <c r="AB104" s="112"/>
      <c r="AC104" s="112"/>
      <c r="AD104" s="462"/>
      <c r="AE104" s="215" t="s">
        <v>166</v>
      </c>
      <c r="AF104" s="216"/>
      <c r="AG104" s="217">
        <f>SUM(AG102:AG103)</f>
        <v>3766</v>
      </c>
      <c r="AJ104" s="36">
        <f>AG104</f>
        <v>3766</v>
      </c>
      <c r="AK104" s="36"/>
      <c r="AL104" s="36"/>
      <c r="AM104" s="36"/>
      <c r="AN104" s="36"/>
      <c r="AO104" s="15"/>
      <c r="AP104" s="15"/>
      <c r="AQ104" s="20"/>
      <c r="AT104" s="23"/>
      <c r="AU104" s="23"/>
    </row>
    <row r="105" spans="2:47" ht="13.5" thickBot="1">
      <c r="B105" s="516"/>
      <c r="C105" s="376"/>
      <c r="D105" s="377"/>
      <c r="E105" s="377"/>
      <c r="F105" s="378"/>
      <c r="G105" s="378"/>
      <c r="H105" s="378"/>
      <c r="I105" s="460"/>
      <c r="J105" s="378"/>
      <c r="K105" s="379"/>
      <c r="L105" s="460"/>
      <c r="M105" s="379"/>
      <c r="N105" s="460"/>
      <c r="O105" s="379"/>
      <c r="P105" s="378"/>
      <c r="Q105" s="379"/>
      <c r="R105" s="378"/>
      <c r="S105" s="379"/>
      <c r="T105" s="460"/>
      <c r="U105" s="379"/>
      <c r="V105" s="380"/>
      <c r="W105" s="379"/>
      <c r="X105" s="378"/>
      <c r="Y105" s="379"/>
      <c r="Z105" s="460"/>
      <c r="AA105" s="379"/>
      <c r="AB105" s="381"/>
      <c r="AC105" s="380"/>
      <c r="AD105" s="485"/>
      <c r="AE105" s="379"/>
      <c r="AF105" s="382"/>
      <c r="AG105" s="383"/>
      <c r="AJ105" s="36">
        <f>AG104</f>
        <v>3766</v>
      </c>
      <c r="AK105" s="36"/>
      <c r="AL105" s="36"/>
      <c r="AM105" s="36"/>
      <c r="AN105" s="36"/>
      <c r="AO105" s="15"/>
      <c r="AP105" s="15"/>
      <c r="AQ105" s="15"/>
      <c r="AT105" s="15"/>
      <c r="AU105" s="15"/>
    </row>
    <row r="106" spans="2:47" ht="12.75">
      <c r="B106" s="516" t="s">
        <v>41</v>
      </c>
      <c r="C106" s="294" t="s">
        <v>114</v>
      </c>
      <c r="D106" s="315"/>
      <c r="E106" s="317"/>
      <c r="F106" s="497"/>
      <c r="G106" s="151"/>
      <c r="H106" s="151"/>
      <c r="I106" s="453" t="s">
        <v>11</v>
      </c>
      <c r="J106" s="153"/>
      <c r="K106" s="154" t="s">
        <v>21</v>
      </c>
      <c r="L106" s="466" t="s">
        <v>0</v>
      </c>
      <c r="M106" s="154" t="s">
        <v>21</v>
      </c>
      <c r="N106" s="471" t="s">
        <v>375</v>
      </c>
      <c r="O106" s="154" t="s">
        <v>21</v>
      </c>
      <c r="P106" s="156" t="s">
        <v>13</v>
      </c>
      <c r="Q106" s="154" t="s">
        <v>21</v>
      </c>
      <c r="R106" s="157" t="s">
        <v>23</v>
      </c>
      <c r="S106" s="154" t="s">
        <v>21</v>
      </c>
      <c r="T106" s="475" t="s">
        <v>14</v>
      </c>
      <c r="U106" s="154" t="s">
        <v>21</v>
      </c>
      <c r="V106" s="152" t="s">
        <v>15</v>
      </c>
      <c r="W106" s="154" t="s">
        <v>21</v>
      </c>
      <c r="X106" s="155" t="s">
        <v>35</v>
      </c>
      <c r="Y106" s="154" t="s">
        <v>21</v>
      </c>
      <c r="Z106" s="475" t="s">
        <v>1</v>
      </c>
      <c r="AA106" s="154" t="s">
        <v>21</v>
      </c>
      <c r="AB106" s="307" t="s">
        <v>22</v>
      </c>
      <c r="AC106" s="152" t="s">
        <v>25</v>
      </c>
      <c r="AD106" s="480" t="s">
        <v>254</v>
      </c>
      <c r="AE106" s="160" t="s">
        <v>21</v>
      </c>
      <c r="AF106" s="165"/>
      <c r="AG106" s="163" t="s">
        <v>2</v>
      </c>
      <c r="AH106" s="4"/>
      <c r="AJ106" s="37">
        <f>AG110</f>
        <v>3639</v>
      </c>
      <c r="AK106" s="37"/>
      <c r="AL106" s="279" t="s">
        <v>92</v>
      </c>
      <c r="AM106" s="279" t="s">
        <v>92</v>
      </c>
      <c r="AN106" s="279" t="s">
        <v>92</v>
      </c>
      <c r="AO106" s="279" t="s">
        <v>93</v>
      </c>
      <c r="AP106" s="279" t="s">
        <v>94</v>
      </c>
      <c r="AQ106" s="279" t="s">
        <v>95</v>
      </c>
      <c r="AT106" s="18"/>
      <c r="AU106" s="17"/>
    </row>
    <row r="107" spans="2:47" ht="12.75">
      <c r="B107" s="516"/>
      <c r="C107" s="295" t="s">
        <v>18</v>
      </c>
      <c r="D107" s="333" t="s">
        <v>159</v>
      </c>
      <c r="E107" s="333" t="s">
        <v>160</v>
      </c>
      <c r="F107" s="328" t="s">
        <v>169</v>
      </c>
      <c r="G107" s="96" t="s">
        <v>172</v>
      </c>
      <c r="H107" s="318" t="s">
        <v>173</v>
      </c>
      <c r="I107" s="454" t="s">
        <v>78</v>
      </c>
      <c r="J107" s="98"/>
      <c r="K107" s="114"/>
      <c r="L107" s="467" t="s">
        <v>19</v>
      </c>
      <c r="M107" s="114"/>
      <c r="N107" s="467" t="s">
        <v>19</v>
      </c>
      <c r="O107" s="114"/>
      <c r="P107" s="101" t="s">
        <v>20</v>
      </c>
      <c r="Q107" s="114"/>
      <c r="R107" s="101" t="s">
        <v>20</v>
      </c>
      <c r="S107" s="114"/>
      <c r="T107" s="473" t="s">
        <v>19</v>
      </c>
      <c r="U107" s="114"/>
      <c r="V107" s="98" t="s">
        <v>20</v>
      </c>
      <c r="W107" s="114"/>
      <c r="X107" s="100" t="s">
        <v>20</v>
      </c>
      <c r="Y107" s="114"/>
      <c r="Z107" s="473" t="s">
        <v>19</v>
      </c>
      <c r="AA107" s="114"/>
      <c r="AB107" s="308" t="s">
        <v>19</v>
      </c>
      <c r="AC107" s="98" t="s">
        <v>19</v>
      </c>
      <c r="AD107" s="481" t="s">
        <v>79</v>
      </c>
      <c r="AE107" s="101"/>
      <c r="AF107" s="149"/>
      <c r="AG107" s="164" t="s">
        <v>96</v>
      </c>
      <c r="AH107" s="4"/>
      <c r="AJ107" s="37">
        <f>AG110</f>
        <v>3639</v>
      </c>
      <c r="AK107" s="37"/>
      <c r="AL107" s="280" t="s">
        <v>22</v>
      </c>
      <c r="AM107" s="280" t="s">
        <v>25</v>
      </c>
      <c r="AN107" s="280" t="s">
        <v>91</v>
      </c>
      <c r="AO107" s="281" t="s">
        <v>91</v>
      </c>
      <c r="AP107" s="281" t="s">
        <v>91</v>
      </c>
      <c r="AQ107" s="281" t="s">
        <v>91</v>
      </c>
      <c r="AT107" s="18"/>
      <c r="AU107" s="17"/>
    </row>
    <row r="108" spans="2:47" ht="12.75">
      <c r="B108" s="516"/>
      <c r="C108" s="296"/>
      <c r="D108" s="105" t="s">
        <v>279</v>
      </c>
      <c r="E108" s="105" t="s">
        <v>301</v>
      </c>
      <c r="F108" s="321" t="s">
        <v>171</v>
      </c>
      <c r="G108" s="337"/>
      <c r="H108" s="176"/>
      <c r="I108" s="458">
        <v>9.3</v>
      </c>
      <c r="J108" s="110"/>
      <c r="K108" s="168">
        <f>INT(IF(J108="E",(IF((AND(I108&gt;10.99)*(I108&lt;14.21)),(14.3-I108)/0.1*10,(IF((AND(I108&gt;6)*(I108&lt;11.01)),(12.65-I108)/0.05*10,0))))+50,(IF((AND(I108&gt;10.99)*(I108&lt;14.21)),(14.3-I108)/0.1*10,(IF((AND(I108&gt;6)*(I108&lt;11.01)),(12.65-I108)/0.05*10,0))))))</f>
        <v>670</v>
      </c>
      <c r="L108" s="458">
        <v>3.62</v>
      </c>
      <c r="M108" s="168">
        <f>INT(IF(L108&lt;1,0,(L108-0.945)/0.055)*10)</f>
        <v>486</v>
      </c>
      <c r="N108" s="458">
        <v>9.97</v>
      </c>
      <c r="O108" s="168">
        <f>INT(IF(N108&lt;3,0,(N108-2.85)/0.15)*10)</f>
        <v>474</v>
      </c>
      <c r="P108" s="108"/>
      <c r="Q108" s="168">
        <f>INT(IF(P108&lt;5,0,(P108-4)/1)*10)</f>
        <v>0</v>
      </c>
      <c r="R108" s="109"/>
      <c r="S108" s="288">
        <f>INT(IF(R108&lt;30,0,(R108-27)/3)*10)</f>
        <v>0</v>
      </c>
      <c r="T108" s="458"/>
      <c r="U108" s="168">
        <f>INT(IF(T108&lt;2.2,0,(T108-2.135)/0.065)*10)</f>
        <v>0</v>
      </c>
      <c r="V108" s="109"/>
      <c r="W108" s="168">
        <f>INT(IF(V108&lt;5,0,(V108-4.3)/0.7)*10)</f>
        <v>0</v>
      </c>
      <c r="X108" s="96"/>
      <c r="Y108" s="168">
        <f>INT(IF(X108&lt;10,0,(X108-9)/1)*10)</f>
        <v>0</v>
      </c>
      <c r="Z108" s="458"/>
      <c r="AA108" s="168">
        <f>INT(IF(Z108&lt;5,0,(Z108-4.25)/0.75)*10)</f>
        <v>0</v>
      </c>
      <c r="AB108" s="306"/>
      <c r="AC108" s="108"/>
      <c r="AD108" s="482">
        <v>0.09097222222222222</v>
      </c>
      <c r="AE108" s="265">
        <f>IF(AF108="ANO",(MAX(AL108:AN108)),0)</f>
        <v>1246</v>
      </c>
      <c r="AF108" s="270" t="str">
        <f>IF(AND(ISNUMBER(AB108))*((ISNUMBER(AC108)))*(((ISNUMBER(AD108)))),"NE",IF(AND(ISNUMBER(AB108))*((ISNUMBER(AC108))),"NE",IF(AND(ISNUMBER(AB108))*((ISNUMBER(AD108))),"NE",IF(AND(ISNUMBER(AC108))*((ISNUMBER(AD108))),"NE",IF(AND(AB108="")*((AC108=""))*(((AD108=""))),"NE","ANO")))))</f>
        <v>ANO</v>
      </c>
      <c r="AG108" s="166">
        <f>SUM(K108+M108+O108+Q108+S108+U108+W108+Y108+AA108+AE108)</f>
        <v>2876</v>
      </c>
      <c r="AH108" s="4"/>
      <c r="AJ108" s="45">
        <f>AG110</f>
        <v>3639</v>
      </c>
      <c r="AK108" s="45"/>
      <c r="AL108" s="260">
        <f>INT(IF(AB108&lt;25,0,(AB108-23.5)/1.5)*10)</f>
        <v>0</v>
      </c>
      <c r="AM108" s="260">
        <f>INT(IF(AC108&lt;120,0,(AC108-117.6)/2.4)*10)</f>
        <v>0</v>
      </c>
      <c r="AN108" s="260">
        <f>INT(IF(AO108&gt;=441,0,(442.5-AO108)/2.5)*10)</f>
        <v>1246</v>
      </c>
      <c r="AO108" s="282">
        <f>IF(AND(AP108=0,AQ108=0),"",AP108*60+AQ108)</f>
        <v>131</v>
      </c>
      <c r="AP108" s="282">
        <f>HOUR(AD108)</f>
        <v>2</v>
      </c>
      <c r="AQ108" s="282">
        <f>MINUTE(AD108)</f>
        <v>11</v>
      </c>
      <c r="AT108" s="188">
        <f>D106</f>
        <v>0</v>
      </c>
      <c r="AU108" s="187">
        <f>IF(A108="A","QD","")</f>
      </c>
    </row>
    <row r="109" spans="2:47" ht="12.75">
      <c r="B109" s="516"/>
      <c r="C109" s="296"/>
      <c r="D109" s="111" t="s">
        <v>302</v>
      </c>
      <c r="E109" s="111" t="s">
        <v>303</v>
      </c>
      <c r="F109" s="322" t="s">
        <v>170</v>
      </c>
      <c r="G109" s="337"/>
      <c r="H109" s="434">
        <f>SUM(G109-G108)</f>
        <v>0</v>
      </c>
      <c r="I109" s="455">
        <v>11</v>
      </c>
      <c r="J109" s="107"/>
      <c r="K109" s="168">
        <f>INT(IF(J109="E",(IF((AND(I109&gt;10.99)*(I109&lt;14.21)),(14.3-I109)/0.1*10,(IF((AND(I109&gt;6)*(I109&lt;11.01)),(12.65-I109)/0.05*10,0))))+50,(IF((AND(I109&gt;10.99)*(I109&lt;14.21)),(14.3-I109)/0.1*10,(IF((AND(I109&gt;6)*(I109&lt;11.01)),(12.65-I109)/0.05*10,0))))))</f>
        <v>330</v>
      </c>
      <c r="L109" s="455"/>
      <c r="M109" s="168">
        <f>INT(IF(L109&lt;1,0,(L109-0.945)/0.055)*10)</f>
        <v>0</v>
      </c>
      <c r="N109" s="455"/>
      <c r="O109" s="168">
        <f>INT(IF(N109&lt;3,0,(N109-2.85)/0.15)*10)</f>
        <v>0</v>
      </c>
      <c r="P109" s="108"/>
      <c r="Q109" s="168">
        <f>INT(IF(P109&lt;5,0,(P109-4)/1)*10)</f>
        <v>0</v>
      </c>
      <c r="R109" s="109"/>
      <c r="S109" s="288">
        <f>INT(IF(R109&lt;30,0,(R109-27)/3)*10)</f>
        <v>0</v>
      </c>
      <c r="T109" s="455">
        <v>4.63</v>
      </c>
      <c r="U109" s="168">
        <f>INT(IF(T109&lt;2.2,0,(T109-2.135)/0.065)*10)</f>
        <v>383</v>
      </c>
      <c r="V109" s="109"/>
      <c r="W109" s="168">
        <f>INT(IF(V109&lt;5,0,(V109-4.3)/0.7)*10)</f>
        <v>0</v>
      </c>
      <c r="X109" s="96"/>
      <c r="Y109" s="168">
        <f>INT(IF(X109&lt;10,0,(X109-9)/1)*10)</f>
        <v>0</v>
      </c>
      <c r="Z109" s="458">
        <v>8</v>
      </c>
      <c r="AA109" s="168">
        <f>INT(IF(Z109&lt;5,0,(Z109-4.25)/0.75)*10)</f>
        <v>50</v>
      </c>
      <c r="AB109" s="306"/>
      <c r="AC109" s="108"/>
      <c r="AD109" s="483"/>
      <c r="AE109" s="265">
        <f>IF(AF109="ANO",(MAX(AL109:AN109)),0)</f>
        <v>0</v>
      </c>
      <c r="AF109" s="270" t="str">
        <f>IF(AND(ISNUMBER(AB109))*((ISNUMBER(AC109)))*(((ISNUMBER(AD109)))),"NE",IF(AND(ISNUMBER(AB109))*((ISNUMBER(AC109))),"NE",IF(AND(ISNUMBER(AB109))*((ISNUMBER(AD109))),"NE",IF(AND(ISNUMBER(AC109))*((ISNUMBER(AD109))),"NE",IF(AND(AB109="")*((AC109=""))*(((AD109=""))),"NE","ANO")))))</f>
        <v>NE</v>
      </c>
      <c r="AG109" s="167">
        <f>SUM(K109+M109+O109+Q109+S109+U109+W109+Y109+AA109+AE109)</f>
        <v>763</v>
      </c>
      <c r="AH109" s="92"/>
      <c r="AJ109" s="45">
        <f>AG110</f>
        <v>3639</v>
      </c>
      <c r="AK109" s="45"/>
      <c r="AL109" s="260">
        <f>INT(IF(AB109&lt;25,0,(AB109-23.5)/1.5)*10)</f>
        <v>0</v>
      </c>
      <c r="AM109" s="260">
        <f>INT(IF(AC109&lt;120,0,(AC109-117.6)/2.4)*10)</f>
        <v>0</v>
      </c>
      <c r="AN109" s="260">
        <f>INT(IF(AO109&gt;=441,0,(442.5-AO109)/2.5)*10)</f>
        <v>0</v>
      </c>
      <c r="AO109" s="282">
        <f>IF(AND(AP109=0,AQ109=0),"",AP109*60+AQ109)</f>
      </c>
      <c r="AP109" s="282">
        <f>HOUR(AD109)</f>
        <v>0</v>
      </c>
      <c r="AQ109" s="282">
        <f>MINUTE(AD109)</f>
        <v>0</v>
      </c>
      <c r="AT109" s="188">
        <f>D106</f>
        <v>0</v>
      </c>
      <c r="AU109" s="187">
        <f>IF(A109="A","QD","")</f>
      </c>
    </row>
    <row r="110" spans="2:47" ht="13.5" thickBot="1">
      <c r="B110" s="516"/>
      <c r="C110" s="299"/>
      <c r="D110" s="112"/>
      <c r="E110" s="112"/>
      <c r="F110" s="326"/>
      <c r="G110" s="112"/>
      <c r="H110" s="112"/>
      <c r="I110" s="462"/>
      <c r="J110" s="112"/>
      <c r="K110" s="113"/>
      <c r="L110" s="462"/>
      <c r="M110" s="116"/>
      <c r="N110" s="461"/>
      <c r="O110" s="116"/>
      <c r="P110" s="117"/>
      <c r="Q110" s="116"/>
      <c r="R110" s="117"/>
      <c r="S110" s="115"/>
      <c r="T110" s="462"/>
      <c r="U110" s="112"/>
      <c r="V110" s="112"/>
      <c r="W110" s="112"/>
      <c r="X110" s="112"/>
      <c r="Y110" s="112"/>
      <c r="Z110" s="462"/>
      <c r="AA110" s="112"/>
      <c r="AB110" s="112"/>
      <c r="AC110" s="112"/>
      <c r="AD110" s="462"/>
      <c r="AE110" s="215" t="s">
        <v>166</v>
      </c>
      <c r="AF110" s="216"/>
      <c r="AG110" s="217">
        <f>SUM(AG108:AG109)</f>
        <v>3639</v>
      </c>
      <c r="AH110" s="4"/>
      <c r="AJ110" s="36">
        <f>AG110</f>
        <v>3639</v>
      </c>
      <c r="AK110" s="36"/>
      <c r="AL110" s="36"/>
      <c r="AM110" s="36"/>
      <c r="AN110" s="36"/>
      <c r="AO110" s="15"/>
      <c r="AP110" s="15"/>
      <c r="AQ110" s="20"/>
      <c r="AT110" s="23"/>
      <c r="AU110" s="23"/>
    </row>
    <row r="111" spans="2:47" ht="13.5" thickBot="1">
      <c r="B111" s="516"/>
      <c r="C111" s="376"/>
      <c r="D111" s="377"/>
      <c r="E111" s="377"/>
      <c r="F111" s="378"/>
      <c r="G111" s="378"/>
      <c r="H111" s="378"/>
      <c r="I111" s="460"/>
      <c r="J111" s="378"/>
      <c r="K111" s="379"/>
      <c r="L111" s="460"/>
      <c r="M111" s="379"/>
      <c r="N111" s="460"/>
      <c r="O111" s="379"/>
      <c r="P111" s="378"/>
      <c r="Q111" s="379"/>
      <c r="R111" s="378"/>
      <c r="S111" s="379"/>
      <c r="T111" s="460"/>
      <c r="U111" s="379"/>
      <c r="V111" s="380"/>
      <c r="W111" s="379"/>
      <c r="X111" s="378"/>
      <c r="Y111" s="379"/>
      <c r="Z111" s="460"/>
      <c r="AA111" s="379"/>
      <c r="AB111" s="381"/>
      <c r="AC111" s="380"/>
      <c r="AD111" s="485"/>
      <c r="AE111" s="379"/>
      <c r="AF111" s="382"/>
      <c r="AG111" s="383"/>
      <c r="AH111" s="4"/>
      <c r="AJ111" s="36">
        <f>AG110</f>
        <v>3639</v>
      </c>
      <c r="AK111" s="36"/>
      <c r="AL111" s="36"/>
      <c r="AM111" s="36"/>
      <c r="AN111" s="36"/>
      <c r="AO111" s="15"/>
      <c r="AP111" s="15"/>
      <c r="AQ111" s="15"/>
      <c r="AT111" s="15"/>
      <c r="AU111" s="15"/>
    </row>
    <row r="112" spans="2:47" ht="12.75">
      <c r="B112" s="516" t="s">
        <v>42</v>
      </c>
      <c r="C112" s="294" t="s">
        <v>116</v>
      </c>
      <c r="D112" s="315"/>
      <c r="E112" s="317"/>
      <c r="F112" s="324"/>
      <c r="G112" s="151"/>
      <c r="H112" s="151"/>
      <c r="I112" s="463" t="s">
        <v>11</v>
      </c>
      <c r="J112" s="158"/>
      <c r="K112" s="118" t="s">
        <v>21</v>
      </c>
      <c r="L112" s="468" t="s">
        <v>0</v>
      </c>
      <c r="M112" s="118" t="s">
        <v>21</v>
      </c>
      <c r="N112" s="471" t="s">
        <v>375</v>
      </c>
      <c r="O112" s="118" t="s">
        <v>21</v>
      </c>
      <c r="P112" s="120" t="s">
        <v>13</v>
      </c>
      <c r="Q112" s="118" t="s">
        <v>21</v>
      </c>
      <c r="R112" s="157" t="s">
        <v>23</v>
      </c>
      <c r="S112" s="154" t="s">
        <v>21</v>
      </c>
      <c r="T112" s="476" t="s">
        <v>14</v>
      </c>
      <c r="U112" s="118" t="s">
        <v>21</v>
      </c>
      <c r="V112" s="121" t="s">
        <v>15</v>
      </c>
      <c r="W112" s="118" t="s">
        <v>21</v>
      </c>
      <c r="X112" s="119" t="s">
        <v>35</v>
      </c>
      <c r="Y112" s="118" t="s">
        <v>21</v>
      </c>
      <c r="Z112" s="476" t="s">
        <v>1</v>
      </c>
      <c r="AA112" s="118" t="s">
        <v>21</v>
      </c>
      <c r="AB112" s="307" t="s">
        <v>22</v>
      </c>
      <c r="AC112" s="152" t="s">
        <v>25</v>
      </c>
      <c r="AD112" s="480" t="s">
        <v>254</v>
      </c>
      <c r="AE112" s="160" t="s">
        <v>21</v>
      </c>
      <c r="AF112" s="165"/>
      <c r="AG112" s="163" t="s">
        <v>2</v>
      </c>
      <c r="AJ112" s="37">
        <f>AG116</f>
        <v>3634</v>
      </c>
      <c r="AK112" s="37"/>
      <c r="AL112" s="279" t="s">
        <v>92</v>
      </c>
      <c r="AM112" s="279" t="s">
        <v>92</v>
      </c>
      <c r="AN112" s="279" t="s">
        <v>92</v>
      </c>
      <c r="AO112" s="279" t="s">
        <v>93</v>
      </c>
      <c r="AP112" s="279" t="s">
        <v>94</v>
      </c>
      <c r="AQ112" s="279" t="s">
        <v>95</v>
      </c>
      <c r="AT112" s="18"/>
      <c r="AU112" s="17"/>
    </row>
    <row r="113" spans="2:47" ht="12.75">
      <c r="B113" s="516"/>
      <c r="C113" s="295" t="s">
        <v>18</v>
      </c>
      <c r="D113" s="333" t="s">
        <v>159</v>
      </c>
      <c r="E113" s="333" t="s">
        <v>160</v>
      </c>
      <c r="F113" s="328" t="s">
        <v>169</v>
      </c>
      <c r="G113" s="96" t="s">
        <v>172</v>
      </c>
      <c r="H113" s="318" t="s">
        <v>173</v>
      </c>
      <c r="I113" s="454" t="s">
        <v>78</v>
      </c>
      <c r="J113" s="98"/>
      <c r="K113" s="114"/>
      <c r="L113" s="467" t="s">
        <v>19</v>
      </c>
      <c r="M113" s="114"/>
      <c r="N113" s="467" t="s">
        <v>19</v>
      </c>
      <c r="O113" s="114"/>
      <c r="P113" s="101" t="s">
        <v>20</v>
      </c>
      <c r="Q113" s="114"/>
      <c r="R113" s="101" t="s">
        <v>20</v>
      </c>
      <c r="S113" s="114"/>
      <c r="T113" s="473" t="s">
        <v>19</v>
      </c>
      <c r="U113" s="114"/>
      <c r="V113" s="98" t="s">
        <v>20</v>
      </c>
      <c r="W113" s="114"/>
      <c r="X113" s="100" t="s">
        <v>20</v>
      </c>
      <c r="Y113" s="114"/>
      <c r="Z113" s="473" t="s">
        <v>19</v>
      </c>
      <c r="AA113" s="114"/>
      <c r="AB113" s="308" t="s">
        <v>19</v>
      </c>
      <c r="AC113" s="98" t="s">
        <v>19</v>
      </c>
      <c r="AD113" s="481" t="s">
        <v>79</v>
      </c>
      <c r="AE113" s="101"/>
      <c r="AF113" s="149"/>
      <c r="AG113" s="164" t="s">
        <v>96</v>
      </c>
      <c r="AJ113" s="37">
        <f>AG116</f>
        <v>3634</v>
      </c>
      <c r="AK113" s="37"/>
      <c r="AL113" s="280" t="s">
        <v>22</v>
      </c>
      <c r="AM113" s="280" t="s">
        <v>25</v>
      </c>
      <c r="AN113" s="280" t="s">
        <v>91</v>
      </c>
      <c r="AO113" s="281" t="s">
        <v>91</v>
      </c>
      <c r="AP113" s="281" t="s">
        <v>91</v>
      </c>
      <c r="AQ113" s="281" t="s">
        <v>91</v>
      </c>
      <c r="AT113" s="18"/>
      <c r="AU113" s="17"/>
    </row>
    <row r="114" spans="2:47" ht="12.75">
      <c r="B114" s="516"/>
      <c r="C114" s="296"/>
      <c r="D114" s="105" t="s">
        <v>379</v>
      </c>
      <c r="E114" s="105" t="s">
        <v>305</v>
      </c>
      <c r="F114" s="321" t="s">
        <v>171</v>
      </c>
      <c r="G114" s="337"/>
      <c r="H114" s="176"/>
      <c r="I114" s="458">
        <v>9.4</v>
      </c>
      <c r="J114" s="110"/>
      <c r="K114" s="168">
        <f>INT(IF(J114="E",(IF((AND(I114&gt;10.99)*(I114&lt;14.21)),(14.3-I114)/0.1*10,(IF((AND(I114&gt;6)*(I114&lt;11.01)),(12.65-I114)/0.05*10,0))))+50,(IF((AND(I114&gt;10.99)*(I114&lt;14.21)),(14.3-I114)/0.1*10,(IF((AND(I114&gt;6)*(I114&lt;11.01)),(12.65-I114)/0.05*10,0))))))</f>
        <v>650</v>
      </c>
      <c r="L114" s="458">
        <v>3.91</v>
      </c>
      <c r="M114" s="168">
        <f>INT(IF(L114&lt;1,0,(L114-0.945)/0.055)*10)</f>
        <v>539</v>
      </c>
      <c r="N114" s="458">
        <v>11.95</v>
      </c>
      <c r="O114" s="168">
        <f>INT(IF(N114&lt;3,0,(N114-2.85)/0.15)*10)</f>
        <v>606</v>
      </c>
      <c r="P114" s="108"/>
      <c r="Q114" s="168">
        <f>INT(IF(P114&lt;5,0,(P114-4)/1)*10)</f>
        <v>0</v>
      </c>
      <c r="R114" s="109"/>
      <c r="S114" s="288">
        <f>INT(IF(R114&lt;30,0,(R114-27)/3)*10)</f>
        <v>0</v>
      </c>
      <c r="T114" s="458"/>
      <c r="U114" s="168">
        <f>INT(IF(T114&lt;2.2,0,(T114-2.135)/0.065)*10)</f>
        <v>0</v>
      </c>
      <c r="V114" s="109"/>
      <c r="W114" s="168">
        <f>INT(IF(V114&lt;5,0,(V114-4.3)/0.7)*10)</f>
        <v>0</v>
      </c>
      <c r="X114" s="96"/>
      <c r="Y114" s="168">
        <f>INT(IF(X114&lt;10,0,(X114-9)/1)*10)</f>
        <v>0</v>
      </c>
      <c r="Z114" s="458"/>
      <c r="AA114" s="168">
        <f>INT(IF(Z114&lt;5,0,(Z114-4.25)/0.75)*10)</f>
        <v>0</v>
      </c>
      <c r="AB114" s="306"/>
      <c r="AC114" s="108"/>
      <c r="AD114" s="482">
        <v>0.09999999999999999</v>
      </c>
      <c r="AE114" s="265">
        <f>IF(AF114="ANO",(MAX(AL114:AN114)),0)</f>
        <v>1194</v>
      </c>
      <c r="AF114" s="270" t="str">
        <f>IF(AND(ISNUMBER(AB114))*((ISNUMBER(AC114)))*(((ISNUMBER(AD114)))),"NE",IF(AND(ISNUMBER(AB114))*((ISNUMBER(AC114))),"NE",IF(AND(ISNUMBER(AB114))*((ISNUMBER(AD114))),"NE",IF(AND(ISNUMBER(AC114))*((ISNUMBER(AD114))),"NE",IF(AND(AB114="")*((AC114=""))*(((AD114=""))),"NE","ANO")))))</f>
        <v>ANO</v>
      </c>
      <c r="AG114" s="166">
        <f>SUM(K114+M114+O114+Q114+S114+U114+W114+Y114+AA114+AE114)</f>
        <v>2989</v>
      </c>
      <c r="AJ114" s="45">
        <f>AG116</f>
        <v>3634</v>
      </c>
      <c r="AK114" s="45"/>
      <c r="AL114" s="260">
        <f>INT(IF(AB114&lt;25,0,(AB114-23.5)/1.5)*10)</f>
        <v>0</v>
      </c>
      <c r="AM114" s="260">
        <f>INT(IF(AC114&lt;120,0,(AC114-117.6)/2.4)*10)</f>
        <v>0</v>
      </c>
      <c r="AN114" s="260">
        <f>INT(IF(AO114&gt;=441,0,(442.5-AO114)/2.5)*10)</f>
        <v>1194</v>
      </c>
      <c r="AO114" s="282">
        <f>IF(AND(AP114=0,AQ114=0),"",AP114*60+AQ114)</f>
        <v>144</v>
      </c>
      <c r="AP114" s="282">
        <f>HOUR(AD114)</f>
        <v>2</v>
      </c>
      <c r="AQ114" s="282">
        <f>MINUTE(AD114)</f>
        <v>24</v>
      </c>
      <c r="AT114" s="188">
        <f>D112</f>
        <v>0</v>
      </c>
      <c r="AU114" s="187">
        <f>IF(A114="A","QD","")</f>
      </c>
    </row>
    <row r="115" spans="2:47" ht="12.75">
      <c r="B115" s="516"/>
      <c r="C115" s="296"/>
      <c r="D115" s="111" t="s">
        <v>276</v>
      </c>
      <c r="E115" s="111" t="s">
        <v>306</v>
      </c>
      <c r="F115" s="322" t="s">
        <v>170</v>
      </c>
      <c r="G115" s="337"/>
      <c r="H115" s="434">
        <f>SUM(G115-G114)</f>
        <v>0</v>
      </c>
      <c r="I115" s="455">
        <v>12.1</v>
      </c>
      <c r="J115" s="107"/>
      <c r="K115" s="168">
        <f>INT(IF(J115="E",(IF((AND(I115&gt;10.99)*(I115&lt;14.21)),(14.3-I115)/0.1*10,(IF((AND(I115&gt;6)*(I115&lt;11.01)),(12.65-I115)/0.05*10,0))))+50,(IF((AND(I115&gt;10.99)*(I115&lt;14.21)),(14.3-I115)/0.1*10,(IF((AND(I115&gt;6)*(I115&lt;11.01)),(12.65-I115)/0.05*10,0))))))</f>
        <v>220</v>
      </c>
      <c r="L115" s="455"/>
      <c r="M115" s="168">
        <f>INT(IF(L115&lt;1,0,(L115-0.945)/0.055)*10)</f>
        <v>0</v>
      </c>
      <c r="N115" s="455"/>
      <c r="O115" s="168">
        <f>INT(IF(N115&lt;3,0,(N115-2.85)/0.15)*10)</f>
        <v>0</v>
      </c>
      <c r="P115" s="108"/>
      <c r="Q115" s="168">
        <f>INT(IF(P115&lt;5,0,(P115-4)/1)*10)</f>
        <v>0</v>
      </c>
      <c r="R115" s="109"/>
      <c r="S115" s="288">
        <f>INT(IF(R115&lt;30,0,(R115-27)/3)*10)</f>
        <v>0</v>
      </c>
      <c r="T115" s="455">
        <v>4.54</v>
      </c>
      <c r="U115" s="168">
        <f>INT(IF(T115&lt;2.2,0,(T115-2.135)/0.065)*10)</f>
        <v>370</v>
      </c>
      <c r="V115" s="109"/>
      <c r="W115" s="168">
        <f>INT(IF(V115&lt;5,0,(V115-4.3)/0.7)*10)</f>
        <v>0</v>
      </c>
      <c r="X115" s="96"/>
      <c r="Y115" s="168">
        <f>INT(IF(X115&lt;10,0,(X115-9)/1)*10)</f>
        <v>0</v>
      </c>
      <c r="Z115" s="458">
        <v>8.4</v>
      </c>
      <c r="AA115" s="168">
        <f>INT(IF(Z115&lt;5,0,(Z115-4.25)/0.75)*10)</f>
        <v>55</v>
      </c>
      <c r="AB115" s="306"/>
      <c r="AC115" s="108"/>
      <c r="AD115" s="483"/>
      <c r="AE115" s="265">
        <f>IF(AF115="ANO",(MAX(AL115:AN115)),0)</f>
        <v>0</v>
      </c>
      <c r="AF115" s="270" t="str">
        <f>IF(AND(ISNUMBER(AB115))*((ISNUMBER(AC115)))*(((ISNUMBER(AD115)))),"NE",IF(AND(ISNUMBER(AB115))*((ISNUMBER(AC115))),"NE",IF(AND(ISNUMBER(AB115))*((ISNUMBER(AD115))),"NE",IF(AND(ISNUMBER(AC115))*((ISNUMBER(AD115))),"NE",IF(AND(AB115="")*((AC115=""))*(((AD115=""))),"NE","ANO")))))</f>
        <v>NE</v>
      </c>
      <c r="AG115" s="167">
        <f>SUM(K115+M115+O115+Q115+S115+U115+W115+Y115+AA115+AE115)</f>
        <v>645</v>
      </c>
      <c r="AJ115" s="45">
        <f>AG116</f>
        <v>3634</v>
      </c>
      <c r="AK115" s="45"/>
      <c r="AL115" s="260">
        <f>INT(IF(AB115&lt;25,0,(AB115-23.5)/1.5)*10)</f>
        <v>0</v>
      </c>
      <c r="AM115" s="260">
        <f>INT(IF(AC115&lt;120,0,(AC115-117.6)/2.4)*10)</f>
        <v>0</v>
      </c>
      <c r="AN115" s="260">
        <f>INT(IF(AO115&gt;=441,0,(442.5-AO115)/2.5)*10)</f>
        <v>0</v>
      </c>
      <c r="AO115" s="282">
        <f>IF(AND(AP115=0,AQ115=0),"",AP115*60+AQ115)</f>
      </c>
      <c r="AP115" s="282">
        <f>HOUR(AD115)</f>
        <v>0</v>
      </c>
      <c r="AQ115" s="282">
        <f>MINUTE(AD115)</f>
        <v>0</v>
      </c>
      <c r="AT115" s="188">
        <f>D112</f>
        <v>0</v>
      </c>
      <c r="AU115" s="187">
        <f>IF(A115="A","QD","")</f>
      </c>
    </row>
    <row r="116" spans="2:47" ht="13.5" thickBot="1">
      <c r="B116" s="516"/>
      <c r="C116" s="299"/>
      <c r="D116" s="112"/>
      <c r="E116" s="112"/>
      <c r="F116" s="326"/>
      <c r="G116" s="112"/>
      <c r="H116" s="112"/>
      <c r="I116" s="462"/>
      <c r="J116" s="112"/>
      <c r="K116" s="112"/>
      <c r="L116" s="462"/>
      <c r="M116" s="115"/>
      <c r="N116" s="461"/>
      <c r="O116" s="115"/>
      <c r="P116" s="115"/>
      <c r="Q116" s="115"/>
      <c r="R116" s="115"/>
      <c r="S116" s="115"/>
      <c r="T116" s="462"/>
      <c r="U116" s="112"/>
      <c r="V116" s="112"/>
      <c r="W116" s="112"/>
      <c r="X116" s="112"/>
      <c r="Y116" s="112"/>
      <c r="Z116" s="462"/>
      <c r="AA116" s="112"/>
      <c r="AB116" s="112"/>
      <c r="AC116" s="112"/>
      <c r="AD116" s="462"/>
      <c r="AE116" s="215" t="s">
        <v>166</v>
      </c>
      <c r="AF116" s="216"/>
      <c r="AG116" s="217">
        <f>SUM(AG114:AG115)</f>
        <v>3634</v>
      </c>
      <c r="AJ116" s="36">
        <f>AG116</f>
        <v>3634</v>
      </c>
      <c r="AK116" s="36"/>
      <c r="AL116" s="36"/>
      <c r="AM116" s="36"/>
      <c r="AN116" s="36"/>
      <c r="AO116" s="15"/>
      <c r="AP116" s="15"/>
      <c r="AQ116" s="20"/>
      <c r="AU116" s="23"/>
    </row>
    <row r="117" spans="2:47" ht="13.5" thickBot="1">
      <c r="B117" s="516"/>
      <c r="C117" s="376"/>
      <c r="D117" s="377"/>
      <c r="E117" s="377"/>
      <c r="F117" s="378"/>
      <c r="G117" s="378"/>
      <c r="H117" s="378"/>
      <c r="I117" s="460"/>
      <c r="J117" s="378"/>
      <c r="K117" s="379"/>
      <c r="L117" s="460"/>
      <c r="M117" s="379"/>
      <c r="N117" s="460"/>
      <c r="O117" s="379"/>
      <c r="P117" s="378"/>
      <c r="Q117" s="379"/>
      <c r="R117" s="378"/>
      <c r="S117" s="379"/>
      <c r="T117" s="460"/>
      <c r="U117" s="379"/>
      <c r="V117" s="380"/>
      <c r="W117" s="379"/>
      <c r="X117" s="378"/>
      <c r="Y117" s="379"/>
      <c r="Z117" s="460"/>
      <c r="AA117" s="379"/>
      <c r="AB117" s="381"/>
      <c r="AC117" s="380"/>
      <c r="AD117" s="485"/>
      <c r="AE117" s="379"/>
      <c r="AF117" s="382"/>
      <c r="AG117" s="383"/>
      <c r="AJ117" s="36">
        <f>AG116</f>
        <v>3634</v>
      </c>
      <c r="AK117" s="36"/>
      <c r="AL117" s="36"/>
      <c r="AM117" s="36"/>
      <c r="AN117" s="36"/>
      <c r="AO117" s="15"/>
      <c r="AP117" s="15"/>
      <c r="AQ117" s="15"/>
      <c r="AT117" s="15"/>
      <c r="AU117" s="15"/>
    </row>
    <row r="118" spans="2:47" ht="12.75">
      <c r="B118" s="516" t="s">
        <v>43</v>
      </c>
      <c r="C118" s="294" t="s">
        <v>128</v>
      </c>
      <c r="D118" s="315"/>
      <c r="E118" s="317"/>
      <c r="F118" s="497"/>
      <c r="G118" s="151"/>
      <c r="H118" s="151"/>
      <c r="I118" s="453" t="s">
        <v>11</v>
      </c>
      <c r="J118" s="153"/>
      <c r="K118" s="154" t="s">
        <v>21</v>
      </c>
      <c r="L118" s="466" t="s">
        <v>0</v>
      </c>
      <c r="M118" s="154" t="s">
        <v>21</v>
      </c>
      <c r="N118" s="471" t="s">
        <v>375</v>
      </c>
      <c r="O118" s="154" t="s">
        <v>21</v>
      </c>
      <c r="P118" s="156" t="s">
        <v>13</v>
      </c>
      <c r="Q118" s="154" t="s">
        <v>21</v>
      </c>
      <c r="R118" s="157" t="s">
        <v>23</v>
      </c>
      <c r="S118" s="154" t="s">
        <v>77</v>
      </c>
      <c r="T118" s="475" t="s">
        <v>14</v>
      </c>
      <c r="U118" s="154" t="s">
        <v>21</v>
      </c>
      <c r="V118" s="152" t="s">
        <v>15</v>
      </c>
      <c r="W118" s="154" t="s">
        <v>21</v>
      </c>
      <c r="X118" s="155" t="s">
        <v>35</v>
      </c>
      <c r="Y118" s="154" t="s">
        <v>21</v>
      </c>
      <c r="Z118" s="475" t="s">
        <v>1</v>
      </c>
      <c r="AA118" s="154" t="s">
        <v>21</v>
      </c>
      <c r="AB118" s="307" t="s">
        <v>22</v>
      </c>
      <c r="AC118" s="152" t="s">
        <v>25</v>
      </c>
      <c r="AD118" s="480" t="s">
        <v>254</v>
      </c>
      <c r="AE118" s="160" t="s">
        <v>21</v>
      </c>
      <c r="AF118" s="165"/>
      <c r="AG118" s="163" t="s">
        <v>2</v>
      </c>
      <c r="AJ118" s="37">
        <f>AG122</f>
        <v>3603</v>
      </c>
      <c r="AK118" s="37"/>
      <c r="AL118" s="279" t="s">
        <v>92</v>
      </c>
      <c r="AM118" s="279" t="s">
        <v>92</v>
      </c>
      <c r="AN118" s="279" t="s">
        <v>92</v>
      </c>
      <c r="AO118" s="279" t="s">
        <v>93</v>
      </c>
      <c r="AP118" s="279" t="s">
        <v>94</v>
      </c>
      <c r="AQ118" s="279" t="s">
        <v>95</v>
      </c>
      <c r="AT118" s="18"/>
      <c r="AU118" s="17"/>
    </row>
    <row r="119" spans="2:47" ht="12.75">
      <c r="B119" s="516"/>
      <c r="C119" s="295" t="s">
        <v>18</v>
      </c>
      <c r="D119" s="333" t="s">
        <v>159</v>
      </c>
      <c r="E119" s="333" t="s">
        <v>160</v>
      </c>
      <c r="F119" s="328" t="s">
        <v>169</v>
      </c>
      <c r="G119" s="96" t="s">
        <v>172</v>
      </c>
      <c r="H119" s="318" t="s">
        <v>173</v>
      </c>
      <c r="I119" s="454" t="s">
        <v>78</v>
      </c>
      <c r="J119" s="98"/>
      <c r="K119" s="114"/>
      <c r="L119" s="467" t="s">
        <v>19</v>
      </c>
      <c r="M119" s="114"/>
      <c r="N119" s="467" t="s">
        <v>19</v>
      </c>
      <c r="O119" s="114"/>
      <c r="P119" s="101" t="s">
        <v>20</v>
      </c>
      <c r="Q119" s="114"/>
      <c r="R119" s="101" t="s">
        <v>20</v>
      </c>
      <c r="S119" s="114"/>
      <c r="T119" s="473" t="s">
        <v>19</v>
      </c>
      <c r="U119" s="114"/>
      <c r="V119" s="98" t="s">
        <v>20</v>
      </c>
      <c r="W119" s="114"/>
      <c r="X119" s="100" t="s">
        <v>20</v>
      </c>
      <c r="Y119" s="114"/>
      <c r="Z119" s="473" t="s">
        <v>19</v>
      </c>
      <c r="AA119" s="114"/>
      <c r="AB119" s="308" t="s">
        <v>19</v>
      </c>
      <c r="AC119" s="98" t="s">
        <v>19</v>
      </c>
      <c r="AD119" s="481" t="s">
        <v>79</v>
      </c>
      <c r="AE119" s="101"/>
      <c r="AF119" s="149"/>
      <c r="AG119" s="164" t="s">
        <v>96</v>
      </c>
      <c r="AJ119" s="37">
        <f>AG122</f>
        <v>3603</v>
      </c>
      <c r="AK119" s="37"/>
      <c r="AL119" s="280" t="s">
        <v>22</v>
      </c>
      <c r="AM119" s="280" t="s">
        <v>25</v>
      </c>
      <c r="AN119" s="280" t="s">
        <v>91</v>
      </c>
      <c r="AO119" s="281" t="s">
        <v>91</v>
      </c>
      <c r="AP119" s="281" t="s">
        <v>91</v>
      </c>
      <c r="AQ119" s="281" t="s">
        <v>91</v>
      </c>
      <c r="AT119" s="18"/>
      <c r="AU119" s="17"/>
    </row>
    <row r="120" spans="2:47" ht="12.75">
      <c r="B120" s="516"/>
      <c r="C120" s="296"/>
      <c r="D120" s="105" t="s">
        <v>338</v>
      </c>
      <c r="E120" s="105" t="s">
        <v>339</v>
      </c>
      <c r="F120" s="321" t="s">
        <v>171</v>
      </c>
      <c r="G120" s="337"/>
      <c r="H120" s="176"/>
      <c r="I120" s="458">
        <v>9.2</v>
      </c>
      <c r="J120" s="110"/>
      <c r="K120" s="168">
        <f>INT(IF(J120="E",(IF((AND(I120&gt;10.99)*(I120&lt;14.21)),(14.3-I120)/0.1*10,(IF((AND(I120&gt;6)*(I120&lt;11.01)),(12.65-I120)/0.05*10,0))))+50,(IF((AND(I120&gt;10.99)*(I120&lt;14.21)),(14.3-I120)/0.1*10,(IF((AND(I120&gt;6)*(I120&lt;11.01)),(12.65-I120)/0.05*10,0))))))</f>
        <v>690</v>
      </c>
      <c r="L120" s="458">
        <v>4</v>
      </c>
      <c r="M120" s="168">
        <f>INT(IF(L120&lt;1,0,(L120-0.945)/0.055)*10)</f>
        <v>555</v>
      </c>
      <c r="N120" s="458">
        <v>9.82</v>
      </c>
      <c r="O120" s="168">
        <f>INT(IF(N120&lt;3,0,(N120-2.85)/0.15)*10)</f>
        <v>464</v>
      </c>
      <c r="P120" s="108"/>
      <c r="Q120" s="168">
        <f>INT(IF(P120&lt;5,0,(P120-4)/1)*10)</f>
        <v>0</v>
      </c>
      <c r="R120" s="109"/>
      <c r="S120" s="288">
        <f>INT(IF(R120&lt;30,0,(R120-27)/3)*10)</f>
        <v>0</v>
      </c>
      <c r="T120" s="458"/>
      <c r="U120" s="168">
        <f>INT(IF(T120&lt;2.2,0,(T120-2.135)/0.065)*10)</f>
        <v>0</v>
      </c>
      <c r="V120" s="109"/>
      <c r="W120" s="168">
        <f>INT(IF(V120&lt;5,0,(V120-4.3)/0.7)*10)</f>
        <v>0</v>
      </c>
      <c r="X120" s="96"/>
      <c r="Y120" s="168">
        <f>INT(IF(X120&lt;10,0,(X120-9)/1)*10)</f>
        <v>0</v>
      </c>
      <c r="Z120" s="458"/>
      <c r="AA120" s="168">
        <f>INT(IF(Z120&lt;5,0,(Z120-4.25)/0.75)*10)</f>
        <v>0</v>
      </c>
      <c r="AB120" s="306"/>
      <c r="AC120" s="108"/>
      <c r="AD120" s="482">
        <v>0.10208333333333335</v>
      </c>
      <c r="AE120" s="265">
        <f>IF(AF120="ANO",(MAX(AL120:AN120)),0)</f>
        <v>1182</v>
      </c>
      <c r="AF120" s="270" t="str">
        <f>IF(AND(ISNUMBER(AB120))*((ISNUMBER(AC120)))*(((ISNUMBER(AD120)))),"NE",IF(AND(ISNUMBER(AB120))*((ISNUMBER(AC120))),"NE",IF(AND(ISNUMBER(AB120))*((ISNUMBER(AD120))),"NE",IF(AND(ISNUMBER(AC120))*((ISNUMBER(AD120))),"NE",IF(AND(AB120="")*((AC120=""))*(((AD120=""))),"NE","ANO")))))</f>
        <v>ANO</v>
      </c>
      <c r="AG120" s="166">
        <f>SUM(K120+M120+O120+Q120+S120+U120+W120+Y120+AA120+AE120)</f>
        <v>2891</v>
      </c>
      <c r="AJ120" s="45">
        <f>AG122</f>
        <v>3603</v>
      </c>
      <c r="AK120" s="45"/>
      <c r="AL120" s="260">
        <f>INT(IF(AB120&lt;25,0,(AB120-23.5)/1.5)*10)</f>
        <v>0</v>
      </c>
      <c r="AM120" s="260">
        <f>INT(IF(AC120&lt;120,0,(AC120-117.6)/2.4)*10)</f>
        <v>0</v>
      </c>
      <c r="AN120" s="260">
        <f>INT(IF(AO120&gt;=441,0,(442.5-AO120)/2.5)*10)</f>
        <v>1182</v>
      </c>
      <c r="AO120" s="282">
        <f>IF(AND(AP120=0,AQ120=0),"",AP120*60+AQ120)</f>
        <v>147</v>
      </c>
      <c r="AP120" s="282">
        <f>HOUR(AD120)</f>
        <v>2</v>
      </c>
      <c r="AQ120" s="282">
        <f>MINUTE(AD120)</f>
        <v>27</v>
      </c>
      <c r="AT120" s="188">
        <f>D118</f>
        <v>0</v>
      </c>
      <c r="AU120" s="187">
        <f>IF(A120="A","QD","")</f>
      </c>
    </row>
    <row r="121" spans="2:47" ht="12.75">
      <c r="B121" s="516"/>
      <c r="C121" s="296"/>
      <c r="D121" s="111" t="s">
        <v>317</v>
      </c>
      <c r="E121" s="111" t="s">
        <v>339</v>
      </c>
      <c r="F121" s="322" t="s">
        <v>170</v>
      </c>
      <c r="G121" s="337"/>
      <c r="H121" s="434">
        <f>SUM(G121-G120)</f>
        <v>0</v>
      </c>
      <c r="I121" s="455">
        <v>12.4</v>
      </c>
      <c r="J121" s="107"/>
      <c r="K121" s="168">
        <f>INT(IF(J121="E",(IF((AND(I121&gt;10.99)*(I121&lt;14.21)),(14.3-I121)/0.1*10,(IF((AND(I121&gt;6)*(I121&lt;11.01)),(12.65-I121)/0.05*10,0))))+50,(IF((AND(I121&gt;10.99)*(I121&lt;14.21)),(14.3-I121)/0.1*10,(IF((AND(I121&gt;6)*(I121&lt;11.01)),(12.65-I121)/0.05*10,0))))))</f>
        <v>190</v>
      </c>
      <c r="L121" s="455"/>
      <c r="M121" s="168">
        <f>INT(IF(L121&lt;1,0,(L121-0.945)/0.055)*10)</f>
        <v>0</v>
      </c>
      <c r="N121" s="455"/>
      <c r="O121" s="168">
        <f>INT(IF(N121&lt;3,0,(N121-2.85)/0.15)*10)</f>
        <v>0</v>
      </c>
      <c r="P121" s="108"/>
      <c r="Q121" s="168">
        <f>INT(IF(P121&lt;5,0,(P121-4)/1)*10)</f>
        <v>0</v>
      </c>
      <c r="R121" s="109"/>
      <c r="S121" s="288">
        <f>INT(IF(R121&lt;30,0,(R121-27)/3)*10)</f>
        <v>0</v>
      </c>
      <c r="T121" s="455">
        <v>4.6</v>
      </c>
      <c r="U121" s="168">
        <f>INT(IF(T121&lt;2.2,0,(T121-2.135)/0.065)*10)</f>
        <v>379</v>
      </c>
      <c r="V121" s="109"/>
      <c r="W121" s="168">
        <f>INT(IF(V121&lt;5,0,(V121-4.3)/0.7)*10)</f>
        <v>0</v>
      </c>
      <c r="X121" s="96"/>
      <c r="Y121" s="168">
        <f>INT(IF(X121&lt;10,0,(X121-9)/1)*10)</f>
        <v>0</v>
      </c>
      <c r="Z121" s="458">
        <v>15</v>
      </c>
      <c r="AA121" s="168">
        <f>INT(IF(Z121&lt;5,0,(Z121-4.25)/0.75)*10)</f>
        <v>143</v>
      </c>
      <c r="AB121" s="306"/>
      <c r="AC121" s="108"/>
      <c r="AD121" s="483"/>
      <c r="AE121" s="265">
        <f>IF(AF121="ANO",(MAX(AL121:AN121)),0)</f>
        <v>0</v>
      </c>
      <c r="AF121" s="270" t="str">
        <f>IF(AND(ISNUMBER(AB121))*((ISNUMBER(AC121)))*(((ISNUMBER(AD121)))),"NE",IF(AND(ISNUMBER(AB121))*((ISNUMBER(AC121))),"NE",IF(AND(ISNUMBER(AB121))*((ISNUMBER(AD121))),"NE",IF(AND(ISNUMBER(AC121))*((ISNUMBER(AD121))),"NE",IF(AND(AB121="")*((AC121=""))*(((AD121=""))),"NE","ANO")))))</f>
        <v>NE</v>
      </c>
      <c r="AG121" s="167">
        <f>SUM(K121+M121+O121+Q121+S121+U121+W121+Y121+AA121+AE121)</f>
        <v>712</v>
      </c>
      <c r="AJ121" s="45">
        <f>AG122</f>
        <v>3603</v>
      </c>
      <c r="AK121" s="45"/>
      <c r="AL121" s="260">
        <f>INT(IF(AB121&lt;25,0,(AB121-23.5)/1.5)*10)</f>
        <v>0</v>
      </c>
      <c r="AM121" s="260">
        <f>INT(IF(AC121&lt;120,0,(AC121-117.6)/2.4)*10)</f>
        <v>0</v>
      </c>
      <c r="AN121" s="260">
        <f>INT(IF(AO121&gt;=441,0,(442.5-AO121)/2.5)*10)</f>
        <v>0</v>
      </c>
      <c r="AO121" s="282">
        <f>IF(AND(AP121=0,AQ121=0),"",AP121*60+AQ121)</f>
      </c>
      <c r="AP121" s="282">
        <f>HOUR(AD121)</f>
        <v>0</v>
      </c>
      <c r="AQ121" s="282">
        <f>MINUTE(AD121)</f>
        <v>0</v>
      </c>
      <c r="AT121" s="188">
        <f>D118</f>
        <v>0</v>
      </c>
      <c r="AU121" s="187">
        <f>IF(A121="A","QD","")</f>
      </c>
    </row>
    <row r="122" spans="2:47" ht="13.5" thickBot="1">
      <c r="B122" s="516"/>
      <c r="C122" s="299"/>
      <c r="D122" s="112"/>
      <c r="E122" s="112"/>
      <c r="F122" s="326"/>
      <c r="G122" s="112"/>
      <c r="H122" s="112"/>
      <c r="I122" s="462"/>
      <c r="J122" s="112"/>
      <c r="K122" s="112"/>
      <c r="L122" s="462"/>
      <c r="M122" s="112"/>
      <c r="N122" s="462"/>
      <c r="O122" s="112"/>
      <c r="P122" s="112"/>
      <c r="Q122" s="112"/>
      <c r="R122" s="112"/>
      <c r="S122" s="112"/>
      <c r="T122" s="462"/>
      <c r="U122" s="112"/>
      <c r="V122" s="112"/>
      <c r="W122" s="112"/>
      <c r="X122" s="112"/>
      <c r="Y122" s="112"/>
      <c r="Z122" s="462"/>
      <c r="AA122" s="112"/>
      <c r="AB122" s="112"/>
      <c r="AC122" s="112"/>
      <c r="AD122" s="462"/>
      <c r="AE122" s="215" t="s">
        <v>166</v>
      </c>
      <c r="AF122" s="216"/>
      <c r="AG122" s="217">
        <f>SUM(AG120:AG121)</f>
        <v>3603</v>
      </c>
      <c r="AJ122" s="36">
        <f>AG122</f>
        <v>3603</v>
      </c>
      <c r="AK122" s="36"/>
      <c r="AL122" s="285"/>
      <c r="AM122" s="285"/>
      <c r="AN122" s="285"/>
      <c r="AO122" s="203"/>
      <c r="AP122" s="203"/>
      <c r="AQ122" s="203"/>
      <c r="AT122" s="15"/>
      <c r="AU122" s="23"/>
    </row>
    <row r="123" spans="2:47" ht="13.5" thickBot="1">
      <c r="B123" s="516"/>
      <c r="C123" s="376"/>
      <c r="D123" s="377"/>
      <c r="E123" s="377"/>
      <c r="F123" s="378"/>
      <c r="G123" s="378"/>
      <c r="H123" s="378"/>
      <c r="I123" s="460"/>
      <c r="J123" s="378"/>
      <c r="K123" s="379"/>
      <c r="L123" s="460"/>
      <c r="M123" s="379"/>
      <c r="N123" s="460"/>
      <c r="O123" s="379"/>
      <c r="P123" s="378"/>
      <c r="Q123" s="379"/>
      <c r="R123" s="378"/>
      <c r="S123" s="379"/>
      <c r="T123" s="460"/>
      <c r="U123" s="379"/>
      <c r="V123" s="380"/>
      <c r="W123" s="379"/>
      <c r="X123" s="378"/>
      <c r="Y123" s="379"/>
      <c r="Z123" s="460"/>
      <c r="AA123" s="379"/>
      <c r="AB123" s="381"/>
      <c r="AC123" s="380"/>
      <c r="AD123" s="485"/>
      <c r="AE123" s="379"/>
      <c r="AF123" s="382"/>
      <c r="AG123" s="383"/>
      <c r="AJ123" s="36">
        <f>AG122</f>
        <v>3603</v>
      </c>
      <c r="AK123" s="36"/>
      <c r="AL123" s="285"/>
      <c r="AM123" s="285"/>
      <c r="AN123" s="285"/>
      <c r="AO123" s="203"/>
      <c r="AP123" s="203"/>
      <c r="AQ123" s="203"/>
      <c r="AT123" s="15"/>
      <c r="AU123" s="15"/>
    </row>
    <row r="124" spans="2:47" ht="12.75">
      <c r="B124" s="516" t="s">
        <v>44</v>
      </c>
      <c r="C124" s="294" t="s">
        <v>132</v>
      </c>
      <c r="D124" s="334"/>
      <c r="E124" s="335"/>
      <c r="F124" s="324"/>
      <c r="G124" s="151"/>
      <c r="H124" s="151"/>
      <c r="I124" s="453" t="s">
        <v>11</v>
      </c>
      <c r="J124" s="153"/>
      <c r="K124" s="154" t="s">
        <v>21</v>
      </c>
      <c r="L124" s="466" t="s">
        <v>0</v>
      </c>
      <c r="M124" s="154" t="s">
        <v>21</v>
      </c>
      <c r="N124" s="471" t="s">
        <v>375</v>
      </c>
      <c r="O124" s="154" t="s">
        <v>21</v>
      </c>
      <c r="P124" s="156" t="s">
        <v>13</v>
      </c>
      <c r="Q124" s="154" t="s">
        <v>21</v>
      </c>
      <c r="R124" s="157" t="s">
        <v>23</v>
      </c>
      <c r="S124" s="160" t="s">
        <v>24</v>
      </c>
      <c r="T124" s="475" t="s">
        <v>14</v>
      </c>
      <c r="U124" s="154" t="s">
        <v>21</v>
      </c>
      <c r="V124" s="152" t="s">
        <v>15</v>
      </c>
      <c r="W124" s="154" t="s">
        <v>21</v>
      </c>
      <c r="X124" s="155" t="s">
        <v>35</v>
      </c>
      <c r="Y124" s="154" t="s">
        <v>21</v>
      </c>
      <c r="Z124" s="475" t="s">
        <v>1</v>
      </c>
      <c r="AA124" s="154" t="s">
        <v>21</v>
      </c>
      <c r="AB124" s="307" t="s">
        <v>22</v>
      </c>
      <c r="AC124" s="152" t="s">
        <v>25</v>
      </c>
      <c r="AD124" s="480" t="s">
        <v>254</v>
      </c>
      <c r="AE124" s="160" t="s">
        <v>21</v>
      </c>
      <c r="AF124" s="165"/>
      <c r="AG124" s="163" t="s">
        <v>2</v>
      </c>
      <c r="AH124" s="4"/>
      <c r="AJ124" s="37">
        <f>AG128</f>
        <v>3475</v>
      </c>
      <c r="AK124" s="37"/>
      <c r="AL124" s="279" t="s">
        <v>92</v>
      </c>
      <c r="AM124" s="279" t="s">
        <v>92</v>
      </c>
      <c r="AN124" s="279" t="s">
        <v>92</v>
      </c>
      <c r="AO124" s="279" t="s">
        <v>93</v>
      </c>
      <c r="AP124" s="279" t="s">
        <v>94</v>
      </c>
      <c r="AQ124" s="279" t="s">
        <v>95</v>
      </c>
      <c r="AT124" s="18"/>
      <c r="AU124" s="17"/>
    </row>
    <row r="125" spans="2:47" ht="12.75">
      <c r="B125" s="516"/>
      <c r="C125" s="295" t="s">
        <v>18</v>
      </c>
      <c r="D125" s="333" t="s">
        <v>159</v>
      </c>
      <c r="E125" s="333" t="s">
        <v>160</v>
      </c>
      <c r="F125" s="328" t="s">
        <v>169</v>
      </c>
      <c r="G125" s="96" t="s">
        <v>172</v>
      </c>
      <c r="H125" s="318" t="s">
        <v>173</v>
      </c>
      <c r="I125" s="454" t="s">
        <v>78</v>
      </c>
      <c r="J125" s="98"/>
      <c r="K125" s="114"/>
      <c r="L125" s="467" t="s">
        <v>19</v>
      </c>
      <c r="M125" s="114"/>
      <c r="N125" s="467" t="s">
        <v>19</v>
      </c>
      <c r="O125" s="114"/>
      <c r="P125" s="101" t="s">
        <v>20</v>
      </c>
      <c r="Q125" s="114"/>
      <c r="R125" s="101" t="s">
        <v>20</v>
      </c>
      <c r="S125" s="101"/>
      <c r="T125" s="473" t="s">
        <v>19</v>
      </c>
      <c r="U125" s="114"/>
      <c r="V125" s="98" t="s">
        <v>20</v>
      </c>
      <c r="W125" s="114"/>
      <c r="X125" s="100" t="s">
        <v>20</v>
      </c>
      <c r="Y125" s="114"/>
      <c r="Z125" s="473" t="s">
        <v>19</v>
      </c>
      <c r="AA125" s="114"/>
      <c r="AB125" s="308" t="s">
        <v>19</v>
      </c>
      <c r="AC125" s="98" t="s">
        <v>19</v>
      </c>
      <c r="AD125" s="481" t="s">
        <v>79</v>
      </c>
      <c r="AE125" s="101"/>
      <c r="AF125" s="149"/>
      <c r="AG125" s="164" t="s">
        <v>96</v>
      </c>
      <c r="AH125" s="4"/>
      <c r="AJ125" s="37">
        <f>AG128</f>
        <v>3475</v>
      </c>
      <c r="AK125" s="37"/>
      <c r="AL125" s="280" t="s">
        <v>22</v>
      </c>
      <c r="AM125" s="280" t="s">
        <v>25</v>
      </c>
      <c r="AN125" s="280" t="s">
        <v>91</v>
      </c>
      <c r="AO125" s="281" t="s">
        <v>91</v>
      </c>
      <c r="AP125" s="281" t="s">
        <v>91</v>
      </c>
      <c r="AQ125" s="281" t="s">
        <v>91</v>
      </c>
      <c r="AT125" s="18"/>
      <c r="AU125" s="17"/>
    </row>
    <row r="126" spans="2:47" ht="12.75">
      <c r="B126" s="516"/>
      <c r="C126" s="296"/>
      <c r="D126" s="105" t="s">
        <v>347</v>
      </c>
      <c r="E126" s="105" t="s">
        <v>348</v>
      </c>
      <c r="F126" s="321" t="s">
        <v>171</v>
      </c>
      <c r="G126" s="337"/>
      <c r="H126" s="176"/>
      <c r="I126" s="458">
        <v>10.9</v>
      </c>
      <c r="J126" s="110"/>
      <c r="K126" s="168">
        <f>INT(IF(J126="E",(IF((AND(I126&gt;10.99)*(I126&lt;14.21)),(14.3-I126)/0.1*10,(IF((AND(I126&gt;6)*(I126&lt;11.01)),(12.65-I126)/0.05*10,0))))+50,(IF((AND(I126&gt;10.99)*(I126&lt;14.21)),(14.3-I126)/0.1*10,(IF((AND(I126&gt;6)*(I126&lt;11.01)),(12.65-I126)/0.05*10,0))))))</f>
        <v>350</v>
      </c>
      <c r="L126" s="458">
        <v>2.95</v>
      </c>
      <c r="M126" s="168">
        <f>INT(IF(L126&lt;1,0,(L126-0.945)/0.055)*10)</f>
        <v>364</v>
      </c>
      <c r="N126" s="458">
        <v>7.4</v>
      </c>
      <c r="O126" s="168">
        <f>INT(IF(N126&lt;3,0,(N126-2.85)/0.15)*10)</f>
        <v>303</v>
      </c>
      <c r="P126" s="108"/>
      <c r="Q126" s="168">
        <f>INT(IF(P126&lt;5,0,(P126-4)/1)*10)</f>
        <v>0</v>
      </c>
      <c r="R126" s="109"/>
      <c r="S126" s="288">
        <f>INT(IF(R126&lt;30,0,(R126-27)/3)*10)</f>
        <v>0</v>
      </c>
      <c r="T126" s="458"/>
      <c r="U126" s="168">
        <f>INT(IF(T126&lt;2.2,0,(T126-2.135)/0.065)*10)</f>
        <v>0</v>
      </c>
      <c r="V126" s="109"/>
      <c r="W126" s="168">
        <f>INT(IF(V126&lt;5,0,(V126-4.3)/0.7)*10)</f>
        <v>0</v>
      </c>
      <c r="X126" s="96"/>
      <c r="Y126" s="168">
        <f>INT(IF(X126&lt;10,0,(X126-9)/1)*10)</f>
        <v>0</v>
      </c>
      <c r="Z126" s="458"/>
      <c r="AA126" s="168">
        <f>INT(IF(Z126&lt;5,0,(Z126-4.25)/0.75)*10)</f>
        <v>0</v>
      </c>
      <c r="AB126" s="306"/>
      <c r="AC126" s="108"/>
      <c r="AD126" s="482">
        <v>0.10625</v>
      </c>
      <c r="AE126" s="265">
        <f>IF(AF126="ANO",(MAX(AL126:AN126)),0)</f>
        <v>1158</v>
      </c>
      <c r="AF126" s="270" t="str">
        <f>IF(AND(ISNUMBER(AB126))*((ISNUMBER(AC126)))*(((ISNUMBER(AD126)))),"NE",IF(AND(ISNUMBER(AB126))*((ISNUMBER(AC126))),"NE",IF(AND(ISNUMBER(AB126))*((ISNUMBER(AD126))),"NE",IF(AND(ISNUMBER(AC126))*((ISNUMBER(AD126))),"NE",IF(AND(AB126="")*((AC126=""))*(((AD126=""))),"NE","ANO")))))</f>
        <v>ANO</v>
      </c>
      <c r="AG126" s="166">
        <f>SUM(K126+M126+O126+Q126+S126+U126+W126+Y126+AA126+AE126)</f>
        <v>2175</v>
      </c>
      <c r="AH126" s="92"/>
      <c r="AJ126" s="45">
        <f>AG128</f>
        <v>3475</v>
      </c>
      <c r="AK126" s="45"/>
      <c r="AL126" s="260">
        <f>INT(IF(AB126&lt;25,0,(AB126-23.5)/1.5)*10)</f>
        <v>0</v>
      </c>
      <c r="AM126" s="260">
        <f>INT(IF(AC126&lt;120,0,(AC126-117.6)/2.4)*10)</f>
        <v>0</v>
      </c>
      <c r="AN126" s="260">
        <f>INT(IF(AO126&gt;=441,0,(442.5-AO126)/2.5)*10)</f>
        <v>1158</v>
      </c>
      <c r="AO126" s="282">
        <f>IF(AND(AP126=0,AQ126=0),"",AP126*60+AQ126)</f>
        <v>153</v>
      </c>
      <c r="AP126" s="282">
        <f>HOUR(AD126)</f>
        <v>2</v>
      </c>
      <c r="AQ126" s="282">
        <f>MINUTE(AD126)</f>
        <v>33</v>
      </c>
      <c r="AT126" s="188">
        <f>D124</f>
        <v>0</v>
      </c>
      <c r="AU126" s="187">
        <f>IF(A126="A","QD","")</f>
      </c>
    </row>
    <row r="127" spans="2:47" ht="12.75">
      <c r="B127" s="516"/>
      <c r="C127" s="296"/>
      <c r="D127" s="111" t="s">
        <v>349</v>
      </c>
      <c r="E127" s="111" t="s">
        <v>350</v>
      </c>
      <c r="F127" s="322" t="s">
        <v>170</v>
      </c>
      <c r="G127" s="337"/>
      <c r="H127" s="434">
        <f>SUM(G127-G126)</f>
        <v>0</v>
      </c>
      <c r="I127" s="455">
        <v>10.5</v>
      </c>
      <c r="J127" s="107"/>
      <c r="K127" s="168">
        <f>INT(IF(J127="E",(IF((AND(I127&gt;10.99)*(I127&lt;14.21)),(14.3-I127)/0.1*10,(IF((AND(I127&gt;6)*(I127&lt;11.01)),(12.65-I127)/0.05*10,0))))+50,(IF((AND(I127&gt;10.99)*(I127&lt;14.21)),(14.3-I127)/0.1*10,(IF((AND(I127&gt;6)*(I127&lt;11.01)),(12.65-I127)/0.05*10,0))))))</f>
        <v>430</v>
      </c>
      <c r="L127" s="455"/>
      <c r="M127" s="168">
        <f>INT(IF(L127&lt;1,0,(L127-0.945)/0.055)*10)</f>
        <v>0</v>
      </c>
      <c r="N127" s="455"/>
      <c r="O127" s="168">
        <f>INT(IF(N127&lt;3,0,(N127-2.85)/0.15)*10)</f>
        <v>0</v>
      </c>
      <c r="P127" s="108"/>
      <c r="Q127" s="168">
        <f>INT(IF(P127&lt;5,0,(P127-4)/1)*10)</f>
        <v>0</v>
      </c>
      <c r="R127" s="109"/>
      <c r="S127" s="288">
        <f>INT(IF(R127&lt;30,0,(R127-27)/3)*10)</f>
        <v>0</v>
      </c>
      <c r="T127" s="455">
        <v>6</v>
      </c>
      <c r="U127" s="168">
        <f>INT(IF(T127&lt;2.2,0,(T127-2.135)/0.065)*10)</f>
        <v>594</v>
      </c>
      <c r="V127" s="109"/>
      <c r="W127" s="168">
        <f>INT(IF(V127&lt;5,0,(V127-4.3)/0.7)*10)</f>
        <v>0</v>
      </c>
      <c r="X127" s="96"/>
      <c r="Y127" s="168">
        <f>INT(IF(X127&lt;10,0,(X127-9)/1)*10)</f>
        <v>0</v>
      </c>
      <c r="Z127" s="458">
        <v>25</v>
      </c>
      <c r="AA127" s="168">
        <f>INT(IF(Z127&lt;5,0,(Z127-4.25)/0.75)*10)</f>
        <v>276</v>
      </c>
      <c r="AB127" s="306"/>
      <c r="AC127" s="108"/>
      <c r="AD127" s="483"/>
      <c r="AE127" s="265">
        <f>IF(AF127="ANO",(MAX(AL127:AN127)),0)</f>
        <v>0</v>
      </c>
      <c r="AF127" s="270" t="str">
        <f>IF(AND(ISNUMBER(AB127))*((ISNUMBER(AC127)))*(((ISNUMBER(AD127)))),"NE",IF(AND(ISNUMBER(AB127))*((ISNUMBER(AC127))),"NE",IF(AND(ISNUMBER(AB127))*((ISNUMBER(AD127))),"NE",IF(AND(ISNUMBER(AC127))*((ISNUMBER(AD127))),"NE",IF(AND(AB127="")*((AC127=""))*(((AD127=""))),"NE","ANO")))))</f>
        <v>NE</v>
      </c>
      <c r="AG127" s="167">
        <f>SUM(K127+M127+O127+Q127+S127+U127+W127+Y127+AA127+AE127)</f>
        <v>1300</v>
      </c>
      <c r="AH127" s="92"/>
      <c r="AJ127" s="45">
        <f>AG128</f>
        <v>3475</v>
      </c>
      <c r="AK127" s="45"/>
      <c r="AL127" s="260">
        <f>INT(IF(AB127&lt;25,0,(AB127-23.5)/1.5)*10)</f>
        <v>0</v>
      </c>
      <c r="AM127" s="260">
        <f>INT(IF(AC127&lt;120,0,(AC127-117.6)/2.4)*10)</f>
        <v>0</v>
      </c>
      <c r="AN127" s="260">
        <f>INT(IF(AO127&gt;=441,0,(442.5-AO127)/2.5)*10)</f>
        <v>0</v>
      </c>
      <c r="AO127" s="282">
        <f>IF(AND(AP127=0,AQ127=0),"",AP127*60+AQ127)</f>
      </c>
      <c r="AP127" s="282">
        <f>HOUR(AD127)</f>
        <v>0</v>
      </c>
      <c r="AQ127" s="282">
        <f>MINUTE(AD127)</f>
        <v>0</v>
      </c>
      <c r="AT127" s="188">
        <f>D124</f>
        <v>0</v>
      </c>
      <c r="AU127" s="187">
        <f>IF(A127="A","QD","")</f>
      </c>
    </row>
    <row r="128" spans="2:43" ht="13.5" thickBot="1">
      <c r="B128" s="516"/>
      <c r="C128" s="299"/>
      <c r="D128" s="112"/>
      <c r="E128" s="112"/>
      <c r="F128" s="326"/>
      <c r="G128" s="112"/>
      <c r="H128" s="112"/>
      <c r="I128" s="462"/>
      <c r="J128" s="112"/>
      <c r="K128" s="112"/>
      <c r="L128" s="462"/>
      <c r="M128" s="112"/>
      <c r="N128" s="462"/>
      <c r="O128" s="112"/>
      <c r="P128" s="112"/>
      <c r="Q128" s="112"/>
      <c r="R128" s="112"/>
      <c r="S128" s="112"/>
      <c r="T128" s="462"/>
      <c r="U128" s="112"/>
      <c r="V128" s="112"/>
      <c r="W128" s="112"/>
      <c r="X128" s="112"/>
      <c r="Y128" s="112"/>
      <c r="Z128" s="462"/>
      <c r="AA128" s="112"/>
      <c r="AB128" s="112"/>
      <c r="AC128" s="112"/>
      <c r="AD128" s="462"/>
      <c r="AE128" s="215" t="s">
        <v>166</v>
      </c>
      <c r="AF128" s="216"/>
      <c r="AG128" s="217">
        <f>SUM(AG126:AG127)</f>
        <v>3475</v>
      </c>
      <c r="AH128" s="4"/>
      <c r="AJ128" s="36">
        <f>AG128</f>
        <v>3475</v>
      </c>
      <c r="AK128" s="36"/>
      <c r="AL128" s="36"/>
      <c r="AM128" s="36"/>
      <c r="AN128" s="36"/>
      <c r="AP128" s="15"/>
      <c r="AQ128" s="20"/>
    </row>
    <row r="129" spans="2:43" ht="13.5" thickBot="1">
      <c r="B129" s="516"/>
      <c r="C129" s="376"/>
      <c r="D129" s="377"/>
      <c r="E129" s="377"/>
      <c r="F129" s="378"/>
      <c r="G129" s="378"/>
      <c r="H129" s="378"/>
      <c r="I129" s="460"/>
      <c r="J129" s="378"/>
      <c r="K129" s="379"/>
      <c r="L129" s="460"/>
      <c r="M129" s="379"/>
      <c r="N129" s="460"/>
      <c r="O129" s="379"/>
      <c r="P129" s="378"/>
      <c r="Q129" s="379"/>
      <c r="R129" s="378"/>
      <c r="S129" s="379"/>
      <c r="T129" s="460"/>
      <c r="U129" s="379"/>
      <c r="V129" s="380"/>
      <c r="W129" s="379"/>
      <c r="X129" s="378"/>
      <c r="Y129" s="379"/>
      <c r="Z129" s="460"/>
      <c r="AA129" s="379"/>
      <c r="AB129" s="381"/>
      <c r="AC129" s="380"/>
      <c r="AD129" s="485"/>
      <c r="AE129" s="379"/>
      <c r="AF129" s="382"/>
      <c r="AG129" s="383"/>
      <c r="AH129" s="4"/>
      <c r="AJ129" s="36">
        <f>AG128</f>
        <v>3475</v>
      </c>
      <c r="AK129" s="36"/>
      <c r="AL129" s="36"/>
      <c r="AM129" s="36"/>
      <c r="AN129" s="36"/>
      <c r="AO129" s="15"/>
      <c r="AP129" s="15"/>
      <c r="AQ129" s="15"/>
    </row>
    <row r="130" spans="2:47" ht="12.75">
      <c r="B130" s="516" t="s">
        <v>45</v>
      </c>
      <c r="C130" s="294" t="s">
        <v>107</v>
      </c>
      <c r="D130" s="315"/>
      <c r="E130" s="317"/>
      <c r="F130" s="314"/>
      <c r="G130" s="151"/>
      <c r="H130" s="151"/>
      <c r="I130" s="453" t="s">
        <v>11</v>
      </c>
      <c r="J130" s="153"/>
      <c r="K130" s="154" t="s">
        <v>21</v>
      </c>
      <c r="L130" s="466" t="s">
        <v>0</v>
      </c>
      <c r="M130" s="154" t="s">
        <v>21</v>
      </c>
      <c r="N130" s="471" t="s">
        <v>375</v>
      </c>
      <c r="O130" s="154" t="s">
        <v>21</v>
      </c>
      <c r="P130" s="156" t="s">
        <v>13</v>
      </c>
      <c r="Q130" s="154" t="s">
        <v>21</v>
      </c>
      <c r="R130" s="157" t="s">
        <v>23</v>
      </c>
      <c r="S130" s="160" t="s">
        <v>24</v>
      </c>
      <c r="T130" s="475" t="s">
        <v>14</v>
      </c>
      <c r="U130" s="154" t="s">
        <v>21</v>
      </c>
      <c r="V130" s="152" t="s">
        <v>15</v>
      </c>
      <c r="W130" s="154" t="s">
        <v>21</v>
      </c>
      <c r="X130" s="155" t="s">
        <v>35</v>
      </c>
      <c r="Y130" s="154" t="s">
        <v>21</v>
      </c>
      <c r="Z130" s="475" t="s">
        <v>1</v>
      </c>
      <c r="AA130" s="154" t="s">
        <v>21</v>
      </c>
      <c r="AB130" s="307" t="s">
        <v>22</v>
      </c>
      <c r="AC130" s="152" t="s">
        <v>25</v>
      </c>
      <c r="AD130" s="480" t="s">
        <v>254</v>
      </c>
      <c r="AE130" s="160" t="s">
        <v>21</v>
      </c>
      <c r="AF130" s="165"/>
      <c r="AG130" s="163" t="s">
        <v>2</v>
      </c>
      <c r="AH130" s="4"/>
      <c r="AJ130" s="37">
        <f>AG134</f>
        <v>3461</v>
      </c>
      <c r="AK130" s="37"/>
      <c r="AL130" s="279" t="s">
        <v>92</v>
      </c>
      <c r="AM130" s="279" t="s">
        <v>92</v>
      </c>
      <c r="AN130" s="279" t="s">
        <v>92</v>
      </c>
      <c r="AO130" s="279" t="s">
        <v>93</v>
      </c>
      <c r="AP130" s="279" t="s">
        <v>94</v>
      </c>
      <c r="AQ130" s="279" t="s">
        <v>95</v>
      </c>
      <c r="AT130" s="15"/>
      <c r="AU130" s="15"/>
    </row>
    <row r="131" spans="2:46" ht="12.75">
      <c r="B131" s="516"/>
      <c r="C131" s="295" t="s">
        <v>18</v>
      </c>
      <c r="D131" s="333" t="s">
        <v>159</v>
      </c>
      <c r="E131" s="333" t="s">
        <v>160</v>
      </c>
      <c r="F131" s="328" t="s">
        <v>169</v>
      </c>
      <c r="G131" s="96" t="s">
        <v>172</v>
      </c>
      <c r="H131" s="318" t="s">
        <v>173</v>
      </c>
      <c r="I131" s="454" t="s">
        <v>78</v>
      </c>
      <c r="J131" s="98"/>
      <c r="K131" s="114"/>
      <c r="L131" s="467" t="s">
        <v>19</v>
      </c>
      <c r="M131" s="114"/>
      <c r="N131" s="467" t="s">
        <v>19</v>
      </c>
      <c r="O131" s="114"/>
      <c r="P131" s="101" t="s">
        <v>20</v>
      </c>
      <c r="Q131" s="114"/>
      <c r="R131" s="101" t="s">
        <v>20</v>
      </c>
      <c r="S131" s="101"/>
      <c r="T131" s="473" t="s">
        <v>19</v>
      </c>
      <c r="U131" s="114"/>
      <c r="V131" s="98" t="s">
        <v>20</v>
      </c>
      <c r="W131" s="114"/>
      <c r="X131" s="100" t="s">
        <v>20</v>
      </c>
      <c r="Y131" s="114"/>
      <c r="Z131" s="473" t="s">
        <v>19</v>
      </c>
      <c r="AA131" s="114"/>
      <c r="AB131" s="308" t="s">
        <v>19</v>
      </c>
      <c r="AC131" s="98" t="s">
        <v>19</v>
      </c>
      <c r="AD131" s="481" t="s">
        <v>79</v>
      </c>
      <c r="AE131" s="101"/>
      <c r="AF131" s="149"/>
      <c r="AG131" s="164" t="s">
        <v>96</v>
      </c>
      <c r="AH131" s="4"/>
      <c r="AJ131" s="37">
        <f>AG134</f>
        <v>3461</v>
      </c>
      <c r="AK131" s="37"/>
      <c r="AL131" s="280" t="s">
        <v>22</v>
      </c>
      <c r="AM131" s="280" t="s">
        <v>25</v>
      </c>
      <c r="AN131" s="280" t="s">
        <v>91</v>
      </c>
      <c r="AO131" s="281" t="s">
        <v>91</v>
      </c>
      <c r="AP131" s="281" t="s">
        <v>91</v>
      </c>
      <c r="AQ131" s="281" t="s">
        <v>91</v>
      </c>
      <c r="AT131" s="15"/>
    </row>
    <row r="132" spans="2:47" ht="12.75">
      <c r="B132" s="516"/>
      <c r="C132" s="296"/>
      <c r="D132" s="105" t="s">
        <v>274</v>
      </c>
      <c r="E132" s="105" t="s">
        <v>281</v>
      </c>
      <c r="F132" s="321" t="s">
        <v>171</v>
      </c>
      <c r="G132" s="337"/>
      <c r="H132" s="176"/>
      <c r="I132" s="458">
        <v>9.8</v>
      </c>
      <c r="J132" s="110"/>
      <c r="K132" s="168">
        <f>INT(IF(J132="E",(IF((AND(I132&gt;10.99)*(I132&lt;14.21)),(14.3-I132)/0.1*10,(IF((AND(I132&gt;6)*(I132&lt;11.01)),(12.65-I132)/0.05*10,0))))+50,(IF((AND(I132&gt;10.99)*(I132&lt;14.21)),(14.3-I132)/0.1*10,(IF((AND(I132&gt;6)*(I132&lt;11.01)),(12.65-I132)/0.05*10,0))))))</f>
        <v>570</v>
      </c>
      <c r="L132" s="458">
        <v>3.2</v>
      </c>
      <c r="M132" s="168">
        <f>INT(IF(L132&lt;1,0,(L132-0.945)/0.055)*10)</f>
        <v>410</v>
      </c>
      <c r="N132" s="458">
        <v>11.43</v>
      </c>
      <c r="O132" s="168">
        <f>INT(IF(N132&lt;3,0,(N132-2.85)/0.15)*10)</f>
        <v>572</v>
      </c>
      <c r="P132" s="108"/>
      <c r="Q132" s="168">
        <f>INT(IF(P132&lt;5,0,(P132-4)/1)*10)</f>
        <v>0</v>
      </c>
      <c r="R132" s="109"/>
      <c r="S132" s="288">
        <f>INT(IF(R132&lt;30,0,(R132-27)/3)*10)</f>
        <v>0</v>
      </c>
      <c r="T132" s="458"/>
      <c r="U132" s="168">
        <f>INT(IF(T132&lt;2.2,0,(T132-2.135)/0.065)*10)</f>
        <v>0</v>
      </c>
      <c r="V132" s="109"/>
      <c r="W132" s="168">
        <f>INT(IF(V132&lt;5,0,(V132-4.3)/0.7)*10)</f>
        <v>0</v>
      </c>
      <c r="X132" s="96"/>
      <c r="Y132" s="168">
        <f>INT(IF(X132&lt;10,0,(X132-9)/1)*10)</f>
        <v>0</v>
      </c>
      <c r="Z132" s="458"/>
      <c r="AA132" s="168">
        <f>INT(IF(Z132&lt;5,0,(Z132-4.25)/0.75)*10)</f>
        <v>0</v>
      </c>
      <c r="AB132" s="306"/>
      <c r="AC132" s="108"/>
      <c r="AD132" s="482">
        <v>0.10069444444444443</v>
      </c>
      <c r="AE132" s="265">
        <f>IF(AF132="ANO",(MAX(AL132:AN132)),0)</f>
        <v>1190</v>
      </c>
      <c r="AF132" s="270" t="str">
        <f>IF(AND(ISNUMBER(AB132))*((ISNUMBER(AC132)))*(((ISNUMBER(AD132)))),"NE",IF(AND(ISNUMBER(AB132))*((ISNUMBER(AC132))),"NE",IF(AND(ISNUMBER(AB132))*((ISNUMBER(AD132))),"NE",IF(AND(ISNUMBER(AC132))*((ISNUMBER(AD132))),"NE",IF(AND(AB132="")*((AC132=""))*(((AD132=""))),"NE","ANO")))))</f>
        <v>ANO</v>
      </c>
      <c r="AG132" s="166">
        <f>SUM(K132+M132+O132+Q132+S132+U132+W132+Y132+AA132+AE132)</f>
        <v>2742</v>
      </c>
      <c r="AH132" s="4"/>
      <c r="AJ132" s="45">
        <f>AG134</f>
        <v>3461</v>
      </c>
      <c r="AK132" s="45"/>
      <c r="AL132" s="260">
        <f>INT(IF(AB132&lt;25,0,(AB132-23.5)/1.5)*10)</f>
        <v>0</v>
      </c>
      <c r="AM132" s="260">
        <f>INT(IF(AC132&lt;120,0,(AC132-117.6)/2.4)*10)</f>
        <v>0</v>
      </c>
      <c r="AN132" s="260">
        <f>INT(IF(AO132&gt;=441,0,(442.5-AO132)/2.5)*10)</f>
        <v>1190</v>
      </c>
      <c r="AO132" s="282">
        <f>IF(AND(AP132=0,AQ132=0),"",AP132*60+AQ132)</f>
        <v>145</v>
      </c>
      <c r="AP132" s="282">
        <f>HOUR(AD132)</f>
        <v>2</v>
      </c>
      <c r="AQ132" s="282">
        <f>MINUTE(AD132)</f>
        <v>25</v>
      </c>
      <c r="AT132" s="188">
        <f>D130</f>
        <v>0</v>
      </c>
      <c r="AU132" s="187">
        <f>IF(A132="A","QD","")</f>
      </c>
    </row>
    <row r="133" spans="2:47" ht="12.75">
      <c r="B133" s="516"/>
      <c r="C133" s="296"/>
      <c r="D133" s="111" t="s">
        <v>282</v>
      </c>
      <c r="E133" s="111" t="s">
        <v>281</v>
      </c>
      <c r="F133" s="322" t="s">
        <v>170</v>
      </c>
      <c r="G133" s="337"/>
      <c r="H133" s="434">
        <f>SUM(G133-G132)</f>
        <v>0</v>
      </c>
      <c r="I133" s="455">
        <v>12</v>
      </c>
      <c r="J133" s="107"/>
      <c r="K133" s="168">
        <f>INT(IF(J133="E",(IF((AND(I133&gt;10.99)*(I133&lt;14.21)),(14.3-I133)/0.1*10,(IF((AND(I133&gt;6)*(I133&lt;11.01)),(12.65-I133)/0.05*10,0))))+50,(IF((AND(I133&gt;10.99)*(I133&lt;14.21)),(14.3-I133)/0.1*10,(IF((AND(I133&gt;6)*(I133&lt;11.01)),(12.65-I133)/0.05*10,0))))))</f>
        <v>230</v>
      </c>
      <c r="L133" s="455"/>
      <c r="M133" s="168">
        <f>INT(IF(L133&lt;1,0,(L133-0.945)/0.055)*10)</f>
        <v>0</v>
      </c>
      <c r="N133" s="455"/>
      <c r="O133" s="168">
        <f>INT(IF(N133&lt;3,0,(N133-2.85)/0.15)*10)</f>
        <v>0</v>
      </c>
      <c r="P133" s="108"/>
      <c r="Q133" s="168">
        <f>INT(IF(P133&lt;5,0,(P133-4)/1)*10)</f>
        <v>0</v>
      </c>
      <c r="R133" s="109"/>
      <c r="S133" s="288">
        <f>INT(IF(R133&lt;30,0,(R133-27)/3)*10)</f>
        <v>0</v>
      </c>
      <c r="T133" s="455">
        <v>4.39</v>
      </c>
      <c r="U133" s="168">
        <f>INT(IF(T133&lt;2.2,0,(T133-2.135)/0.065)*10)</f>
        <v>346</v>
      </c>
      <c r="V133" s="109"/>
      <c r="W133" s="168">
        <f>INT(IF(V133&lt;5,0,(V133-4.3)/0.7)*10)</f>
        <v>0</v>
      </c>
      <c r="X133" s="96"/>
      <c r="Y133" s="168">
        <f>INT(IF(X133&lt;10,0,(X133-9)/1)*10)</f>
        <v>0</v>
      </c>
      <c r="Z133" s="458">
        <v>15</v>
      </c>
      <c r="AA133" s="168">
        <f>INT(IF(Z133&lt;5,0,(Z133-4.25)/0.75)*10)</f>
        <v>143</v>
      </c>
      <c r="AB133" s="306"/>
      <c r="AC133" s="108"/>
      <c r="AD133" s="483"/>
      <c r="AE133" s="265">
        <f>IF(AF133="ANO",(MAX(AL133:AN133)),0)</f>
        <v>0</v>
      </c>
      <c r="AF133" s="270" t="str">
        <f>IF(AND(ISNUMBER(AB133))*((ISNUMBER(AC133)))*(((ISNUMBER(AD133)))),"NE",IF(AND(ISNUMBER(AB133))*((ISNUMBER(AC133))),"NE",IF(AND(ISNUMBER(AB133))*((ISNUMBER(AD133))),"NE",IF(AND(ISNUMBER(AC133))*((ISNUMBER(AD133))),"NE",IF(AND(AB133="")*((AC133=""))*(((AD133=""))),"NE","ANO")))))</f>
        <v>NE</v>
      </c>
      <c r="AG133" s="167">
        <f>SUM(K133+M133+O133+Q133+S133+U133+W133+Y133+AA133+AE133)</f>
        <v>719</v>
      </c>
      <c r="AH133" s="4"/>
      <c r="AJ133" s="45">
        <f>AG134</f>
        <v>3461</v>
      </c>
      <c r="AK133" s="45"/>
      <c r="AL133" s="260">
        <f>INT(IF(AB133&lt;25,0,(AB133-23.5)/1.5)*10)</f>
        <v>0</v>
      </c>
      <c r="AM133" s="260">
        <f>INT(IF(AC133&lt;120,0,(AC133-117.6)/2.4)*10)</f>
        <v>0</v>
      </c>
      <c r="AN133" s="260">
        <f>INT(IF(AO133&gt;=441,0,(442.5-AO133)/2.5)*10)</f>
        <v>0</v>
      </c>
      <c r="AO133" s="282">
        <f>IF(AND(AP133=0,AQ133=0),"",AP133*60+AQ133)</f>
      </c>
      <c r="AP133" s="282">
        <f>HOUR(AD133)</f>
        <v>0</v>
      </c>
      <c r="AQ133" s="282">
        <f>MINUTE(AD133)</f>
        <v>0</v>
      </c>
      <c r="AT133" s="188">
        <f>D130</f>
        <v>0</v>
      </c>
      <c r="AU133" s="187">
        <f>IF(A133="A","QD","")</f>
      </c>
    </row>
    <row r="134" spans="2:47" ht="13.5" thickBot="1">
      <c r="B134" s="516"/>
      <c r="C134" s="299"/>
      <c r="D134" s="112"/>
      <c r="E134" s="112"/>
      <c r="F134" s="326"/>
      <c r="G134" s="112"/>
      <c r="H134" s="112"/>
      <c r="I134" s="462"/>
      <c r="J134" s="112"/>
      <c r="K134" s="112"/>
      <c r="L134" s="462"/>
      <c r="M134" s="112"/>
      <c r="N134" s="462"/>
      <c r="O134" s="112"/>
      <c r="P134" s="112"/>
      <c r="Q134" s="112"/>
      <c r="R134" s="112"/>
      <c r="S134" s="112"/>
      <c r="T134" s="462"/>
      <c r="U134" s="112"/>
      <c r="V134" s="112"/>
      <c r="W134" s="112"/>
      <c r="X134" s="112"/>
      <c r="Y134" s="112"/>
      <c r="Z134" s="462"/>
      <c r="AA134" s="112"/>
      <c r="AB134" s="112"/>
      <c r="AC134" s="112"/>
      <c r="AD134" s="462"/>
      <c r="AE134" s="215" t="s">
        <v>166</v>
      </c>
      <c r="AF134" s="216"/>
      <c r="AG134" s="217">
        <f>SUM(AG132:AG133)</f>
        <v>3461</v>
      </c>
      <c r="AH134" s="4"/>
      <c r="AJ134" s="36">
        <f>AG134</f>
        <v>3461</v>
      </c>
      <c r="AK134" s="36"/>
      <c r="AL134" s="36"/>
      <c r="AM134" s="36"/>
      <c r="AN134" s="36"/>
      <c r="AP134" s="15"/>
      <c r="AQ134" s="20"/>
      <c r="AT134" s="23"/>
      <c r="AU134" s="23"/>
    </row>
    <row r="135" spans="2:47" ht="13.5" thickBot="1">
      <c r="B135" s="516"/>
      <c r="C135" s="376"/>
      <c r="D135" s="377"/>
      <c r="E135" s="377"/>
      <c r="F135" s="378"/>
      <c r="G135" s="378"/>
      <c r="H135" s="378"/>
      <c r="I135" s="460"/>
      <c r="J135" s="378"/>
      <c r="K135" s="379"/>
      <c r="L135" s="460"/>
      <c r="M135" s="379"/>
      <c r="N135" s="460"/>
      <c r="O135" s="379"/>
      <c r="P135" s="378"/>
      <c r="Q135" s="379"/>
      <c r="R135" s="378"/>
      <c r="S135" s="379"/>
      <c r="T135" s="460"/>
      <c r="U135" s="379"/>
      <c r="V135" s="380"/>
      <c r="W135" s="379"/>
      <c r="X135" s="378"/>
      <c r="Y135" s="379"/>
      <c r="Z135" s="460"/>
      <c r="AA135" s="379"/>
      <c r="AB135" s="381"/>
      <c r="AC135" s="380"/>
      <c r="AD135" s="485"/>
      <c r="AE135" s="379"/>
      <c r="AF135" s="382"/>
      <c r="AG135" s="383"/>
      <c r="AH135" s="4"/>
      <c r="AJ135" s="36">
        <f>AG134</f>
        <v>3461</v>
      </c>
      <c r="AK135" s="36"/>
      <c r="AL135" s="36"/>
      <c r="AM135" s="36"/>
      <c r="AN135" s="36"/>
      <c r="AO135" s="15"/>
      <c r="AP135" s="15"/>
      <c r="AQ135" s="15"/>
      <c r="AT135" s="15"/>
      <c r="AU135" s="15"/>
    </row>
    <row r="136" spans="2:47" ht="12.75">
      <c r="B136" s="516" t="s">
        <v>46</v>
      </c>
      <c r="C136" s="294" t="s">
        <v>105</v>
      </c>
      <c r="D136" s="315"/>
      <c r="E136" s="317"/>
      <c r="F136" s="498"/>
      <c r="G136" s="151"/>
      <c r="H136" s="151"/>
      <c r="I136" s="453" t="s">
        <v>11</v>
      </c>
      <c r="J136" s="153"/>
      <c r="K136" s="154" t="s">
        <v>21</v>
      </c>
      <c r="L136" s="466" t="s">
        <v>0</v>
      </c>
      <c r="M136" s="154" t="s">
        <v>21</v>
      </c>
      <c r="N136" s="471" t="s">
        <v>375</v>
      </c>
      <c r="O136" s="154" t="s">
        <v>21</v>
      </c>
      <c r="P136" s="156" t="s">
        <v>13</v>
      </c>
      <c r="Q136" s="154" t="s">
        <v>21</v>
      </c>
      <c r="R136" s="157" t="s">
        <v>23</v>
      </c>
      <c r="S136" s="154" t="s">
        <v>21</v>
      </c>
      <c r="T136" s="475" t="s">
        <v>14</v>
      </c>
      <c r="U136" s="154" t="s">
        <v>21</v>
      </c>
      <c r="V136" s="152" t="s">
        <v>15</v>
      </c>
      <c r="W136" s="154" t="s">
        <v>21</v>
      </c>
      <c r="X136" s="155" t="s">
        <v>35</v>
      </c>
      <c r="Y136" s="154" t="s">
        <v>21</v>
      </c>
      <c r="Z136" s="475" t="s">
        <v>1</v>
      </c>
      <c r="AA136" s="154" t="s">
        <v>21</v>
      </c>
      <c r="AB136" s="307" t="s">
        <v>22</v>
      </c>
      <c r="AC136" s="152" t="s">
        <v>25</v>
      </c>
      <c r="AD136" s="480" t="s">
        <v>254</v>
      </c>
      <c r="AE136" s="160" t="s">
        <v>21</v>
      </c>
      <c r="AF136" s="165"/>
      <c r="AG136" s="163" t="s">
        <v>2</v>
      </c>
      <c r="AI136" s="5"/>
      <c r="AJ136" s="37">
        <f>AG140</f>
        <v>3458</v>
      </c>
      <c r="AK136" s="37"/>
      <c r="AL136" s="279" t="s">
        <v>92</v>
      </c>
      <c r="AM136" s="279" t="s">
        <v>92</v>
      </c>
      <c r="AN136" s="279" t="s">
        <v>92</v>
      </c>
      <c r="AO136" s="279" t="s">
        <v>93</v>
      </c>
      <c r="AP136" s="279" t="s">
        <v>94</v>
      </c>
      <c r="AQ136" s="279" t="s">
        <v>95</v>
      </c>
      <c r="AU136" s="15"/>
    </row>
    <row r="137" spans="2:47" ht="12.75">
      <c r="B137" s="516"/>
      <c r="C137" s="295" t="s">
        <v>18</v>
      </c>
      <c r="D137" s="333" t="s">
        <v>159</v>
      </c>
      <c r="E137" s="333" t="s">
        <v>160</v>
      </c>
      <c r="F137" s="328" t="s">
        <v>169</v>
      </c>
      <c r="G137" s="96" t="s">
        <v>172</v>
      </c>
      <c r="H137" s="318" t="s">
        <v>173</v>
      </c>
      <c r="I137" s="454" t="s">
        <v>78</v>
      </c>
      <c r="J137" s="98"/>
      <c r="K137" s="114"/>
      <c r="L137" s="467" t="s">
        <v>19</v>
      </c>
      <c r="M137" s="114"/>
      <c r="N137" s="467" t="s">
        <v>19</v>
      </c>
      <c r="O137" s="114"/>
      <c r="P137" s="101" t="s">
        <v>20</v>
      </c>
      <c r="Q137" s="114"/>
      <c r="R137" s="101" t="s">
        <v>20</v>
      </c>
      <c r="S137" s="114"/>
      <c r="T137" s="473" t="s">
        <v>19</v>
      </c>
      <c r="U137" s="114"/>
      <c r="V137" s="98" t="s">
        <v>20</v>
      </c>
      <c r="W137" s="114"/>
      <c r="X137" s="100" t="s">
        <v>20</v>
      </c>
      <c r="Y137" s="114"/>
      <c r="Z137" s="473" t="s">
        <v>19</v>
      </c>
      <c r="AA137" s="114"/>
      <c r="AB137" s="308" t="s">
        <v>19</v>
      </c>
      <c r="AC137" s="98" t="s">
        <v>19</v>
      </c>
      <c r="AD137" s="481" t="s">
        <v>79</v>
      </c>
      <c r="AE137" s="101"/>
      <c r="AF137" s="149"/>
      <c r="AG137" s="164" t="s">
        <v>96</v>
      </c>
      <c r="AJ137" s="37">
        <f>AG140</f>
        <v>3458</v>
      </c>
      <c r="AK137" s="37"/>
      <c r="AL137" s="280" t="s">
        <v>22</v>
      </c>
      <c r="AM137" s="280" t="s">
        <v>25</v>
      </c>
      <c r="AN137" s="280" t="s">
        <v>91</v>
      </c>
      <c r="AO137" s="281" t="s">
        <v>91</v>
      </c>
      <c r="AP137" s="281" t="s">
        <v>91</v>
      </c>
      <c r="AQ137" s="281" t="s">
        <v>91</v>
      </c>
      <c r="AT137" s="15"/>
      <c r="AU137" s="15"/>
    </row>
    <row r="138" spans="2:47" ht="12.75">
      <c r="B138" s="516"/>
      <c r="C138" s="296"/>
      <c r="D138" s="336" t="s">
        <v>256</v>
      </c>
      <c r="E138" s="336" t="s">
        <v>275</v>
      </c>
      <c r="F138" s="321" t="s">
        <v>171</v>
      </c>
      <c r="G138" s="337"/>
      <c r="H138" s="176"/>
      <c r="I138" s="458">
        <v>9.3</v>
      </c>
      <c r="J138" s="110"/>
      <c r="K138" s="168">
        <f>INT(IF(J138="E",(IF((AND(I138&gt;10.99)*(I138&lt;14.21)),(14.3-I138)/0.1*10,(IF((AND(I138&gt;6)*(I138&lt;11.01)),(12.65-I138)/0.05*10,0))))+50,(IF((AND(I138&gt;10.99)*(I138&lt;14.21)),(14.3-I138)/0.1*10,(IF((AND(I138&gt;6)*(I138&lt;11.01)),(12.65-I138)/0.05*10,0))))))</f>
        <v>670</v>
      </c>
      <c r="L138" s="458">
        <v>3.83</v>
      </c>
      <c r="M138" s="168">
        <f>INT(IF(L138&lt;1,0,(L138-0.945)/0.055)*10)</f>
        <v>524</v>
      </c>
      <c r="N138" s="458">
        <v>10.11</v>
      </c>
      <c r="O138" s="168">
        <f>INT(IF(N138&lt;3,0,(N138-2.85)/0.15)*10)</f>
        <v>484</v>
      </c>
      <c r="P138" s="108"/>
      <c r="Q138" s="168">
        <f>INT(IF(P138&lt;5,0,(P138-4)/1)*10)</f>
        <v>0</v>
      </c>
      <c r="R138" s="109"/>
      <c r="S138" s="288">
        <f>INT(IF(R138&lt;30,0,(R138-27)/3)*10)</f>
        <v>0</v>
      </c>
      <c r="T138" s="458"/>
      <c r="U138" s="168">
        <f>INT(IF(T138&lt;2.2,0,(T138-2.135)/0.065)*10)</f>
        <v>0</v>
      </c>
      <c r="V138" s="109"/>
      <c r="W138" s="168">
        <f>INT(IF(V138&lt;5,0,(V138-4.3)/0.7)*10)</f>
        <v>0</v>
      </c>
      <c r="X138" s="96"/>
      <c r="Y138" s="168">
        <f>INT(IF(X138&lt;10,0,(X138-9)/1)*10)</f>
        <v>0</v>
      </c>
      <c r="Z138" s="458"/>
      <c r="AA138" s="168">
        <f>INT(IF(Z138&lt;5,0,(Z138-4.25)/0.75)*10)</f>
        <v>0</v>
      </c>
      <c r="AB138" s="306"/>
      <c r="AC138" s="108"/>
      <c r="AD138" s="482">
        <v>0.09583333333333333</v>
      </c>
      <c r="AE138" s="265">
        <f>IF(AF138="ANO",(MAX(AL138:AN138)),0)</f>
        <v>1218</v>
      </c>
      <c r="AF138" s="270" t="str">
        <f>IF(AND(ISNUMBER(AB138))*((ISNUMBER(AC138)))*(((ISNUMBER(AD138)))),"NE",IF(AND(ISNUMBER(AB138))*((ISNUMBER(AC138))),"NE",IF(AND(ISNUMBER(AB138))*((ISNUMBER(AD138))),"NE",IF(AND(ISNUMBER(AC138))*((ISNUMBER(AD138))),"NE",IF(AND(AB138="")*((AC138=""))*(((AD138=""))),"NE","ANO")))))</f>
        <v>ANO</v>
      </c>
      <c r="AG138" s="166">
        <f>SUM(K138+M138+O138+Q138+S138+U138+W138+Y138+AA138+AE138)</f>
        <v>2896</v>
      </c>
      <c r="AH138" s="92"/>
      <c r="AJ138" s="45">
        <f>AG140</f>
        <v>3458</v>
      </c>
      <c r="AK138" s="45"/>
      <c r="AL138" s="260">
        <f>INT(IF(AB138&lt;25,0,(AB138-23.5)/1.5)*10)</f>
        <v>0</v>
      </c>
      <c r="AM138" s="260">
        <f>INT(IF(AC138&lt;120,0,(AC138-117.6)/2.4)*10)</f>
        <v>0</v>
      </c>
      <c r="AN138" s="260">
        <f>INT(IF(AO138&gt;=441,0,(442.5-AO138)/2.5)*10)</f>
        <v>1218</v>
      </c>
      <c r="AO138" s="282">
        <f>IF(AND(AP138=0,AQ138=0),"",AP138*60+AQ138)</f>
        <v>138</v>
      </c>
      <c r="AP138" s="282">
        <f>HOUR(AD138)</f>
        <v>2</v>
      </c>
      <c r="AQ138" s="282">
        <f>MINUTE(AD138)</f>
        <v>18</v>
      </c>
      <c r="AT138" s="188">
        <f>D136</f>
        <v>0</v>
      </c>
      <c r="AU138" s="187">
        <f>IF(A138="A","QD","")</f>
      </c>
    </row>
    <row r="139" spans="2:47" ht="12.75">
      <c r="B139" s="516"/>
      <c r="C139" s="296"/>
      <c r="D139" s="342" t="s">
        <v>276</v>
      </c>
      <c r="E139" s="342" t="s">
        <v>275</v>
      </c>
      <c r="F139" s="322" t="s">
        <v>170</v>
      </c>
      <c r="G139" s="337"/>
      <c r="H139" s="434">
        <f>SUM(G139-G138)</f>
        <v>0</v>
      </c>
      <c r="I139" s="455">
        <v>12.34</v>
      </c>
      <c r="J139" s="107"/>
      <c r="K139" s="168">
        <f>INT(IF(J139="E",(IF((AND(I139&gt;10.99)*(I139&lt;14.21)),(14.3-I139)/0.1*10,(IF((AND(I139&gt;6)*(I139&lt;11.01)),(12.65-I139)/0.05*10,0))))+50,(IF((AND(I139&gt;10.99)*(I139&lt;14.21)),(14.3-I139)/0.1*10,(IF((AND(I139&gt;6)*(I139&lt;11.01)),(12.65-I139)/0.05*10,0))))))</f>
        <v>196</v>
      </c>
      <c r="L139" s="455"/>
      <c r="M139" s="168">
        <f>INT(IF(L139&lt;1,0,(L139-0.945)/0.055)*10)</f>
        <v>0</v>
      </c>
      <c r="N139" s="455"/>
      <c r="O139" s="168">
        <f>INT(IF(N139&lt;3,0,(N139-2.85)/0.15)*10)</f>
        <v>0</v>
      </c>
      <c r="P139" s="108"/>
      <c r="Q139" s="168">
        <f>INT(IF(P139&lt;5,0,(P139-4)/1)*10)</f>
        <v>0</v>
      </c>
      <c r="R139" s="109"/>
      <c r="S139" s="288">
        <f>INT(IF(R139&lt;30,0,(R139-27)/3)*10)</f>
        <v>0</v>
      </c>
      <c r="T139" s="455">
        <v>3.97</v>
      </c>
      <c r="U139" s="168">
        <f>INT(IF(T139&lt;2.2,0,(T139-2.135)/0.065)*10)</f>
        <v>282</v>
      </c>
      <c r="V139" s="109"/>
      <c r="W139" s="168">
        <f>INT(IF(V139&lt;5,0,(V139-4.3)/0.7)*10)</f>
        <v>0</v>
      </c>
      <c r="X139" s="96"/>
      <c r="Y139" s="168">
        <f>INT(IF(X139&lt;10,0,(X139-9)/1)*10)</f>
        <v>0</v>
      </c>
      <c r="Z139" s="458">
        <v>10.6</v>
      </c>
      <c r="AA139" s="168">
        <f>INT(IF(Z139&lt;5,0,(Z139-4.25)/0.75)*10)</f>
        <v>84</v>
      </c>
      <c r="AB139" s="306"/>
      <c r="AC139" s="108"/>
      <c r="AD139" s="483"/>
      <c r="AE139" s="265">
        <f>IF(AF139="ANO",(MAX(AL139:AN139)),0)</f>
        <v>0</v>
      </c>
      <c r="AF139" s="270" t="str">
        <f>IF(AND(ISNUMBER(AB139))*((ISNUMBER(AC139)))*(((ISNUMBER(AD139)))),"NE",IF(AND(ISNUMBER(AB139))*((ISNUMBER(AC139))),"NE",IF(AND(ISNUMBER(AB139))*((ISNUMBER(AD139))),"NE",IF(AND(ISNUMBER(AC139))*((ISNUMBER(AD139))),"NE",IF(AND(AB139="")*((AC139=""))*(((AD139=""))),"NE","ANO")))))</f>
        <v>NE</v>
      </c>
      <c r="AG139" s="167">
        <f>SUM(K139+M139+O139+Q139+S139+U139+W139+Y139+AA139+AE139)</f>
        <v>562</v>
      </c>
      <c r="AH139" s="92"/>
      <c r="AJ139" s="45">
        <f>AG140</f>
        <v>3458</v>
      </c>
      <c r="AK139" s="45"/>
      <c r="AL139" s="260">
        <f>INT(IF(AB139&lt;25,0,(AB139-23.5)/1.5)*10)</f>
        <v>0</v>
      </c>
      <c r="AM139" s="260">
        <f>INT(IF(AC139&lt;120,0,(AC139-117.6)/2.4)*10)</f>
        <v>0</v>
      </c>
      <c r="AN139" s="260">
        <f>INT(IF(AO139&gt;=441,0,(442.5-AO139)/2.5)*10)</f>
        <v>0</v>
      </c>
      <c r="AO139" s="282">
        <f>IF(AND(AP139=0,AQ139=0),"",AP139*60+AQ139)</f>
      </c>
      <c r="AP139" s="282">
        <f>HOUR(AD139)</f>
        <v>0</v>
      </c>
      <c r="AQ139" s="282">
        <f>MINUTE(AD139)</f>
        <v>0</v>
      </c>
      <c r="AT139" s="188">
        <f>D136</f>
        <v>0</v>
      </c>
      <c r="AU139" s="187">
        <f>IF(A139="A","QD","")</f>
      </c>
    </row>
    <row r="140" spans="2:47" ht="13.5" thickBot="1">
      <c r="B140" s="516"/>
      <c r="C140" s="299"/>
      <c r="D140" s="112"/>
      <c r="E140" s="112"/>
      <c r="F140" s="325"/>
      <c r="G140" s="112"/>
      <c r="H140" s="112"/>
      <c r="I140" s="462"/>
      <c r="J140" s="112"/>
      <c r="K140" s="113"/>
      <c r="L140" s="462"/>
      <c r="M140" s="113"/>
      <c r="N140" s="462"/>
      <c r="O140" s="113"/>
      <c r="P140" s="505"/>
      <c r="Q140" s="113"/>
      <c r="R140" s="505"/>
      <c r="S140" s="112"/>
      <c r="T140" s="462"/>
      <c r="U140" s="112"/>
      <c r="V140" s="112"/>
      <c r="W140" s="112"/>
      <c r="X140" s="112"/>
      <c r="Y140" s="112"/>
      <c r="Z140" s="462"/>
      <c r="AA140" s="112"/>
      <c r="AB140" s="112"/>
      <c r="AC140" s="112"/>
      <c r="AD140" s="462"/>
      <c r="AE140" s="215" t="s">
        <v>166</v>
      </c>
      <c r="AF140" s="508"/>
      <c r="AG140" s="217">
        <f>SUM(AG138:AG139)</f>
        <v>3458</v>
      </c>
      <c r="AJ140" s="36">
        <f>AG140</f>
        <v>3458</v>
      </c>
      <c r="AK140" s="36"/>
      <c r="AL140" s="285"/>
      <c r="AM140" s="285"/>
      <c r="AN140" s="285"/>
      <c r="AO140" s="203"/>
      <c r="AP140" s="203"/>
      <c r="AQ140" s="203"/>
      <c r="AT140" s="23"/>
      <c r="AU140" s="23"/>
    </row>
    <row r="141" spans="2:47" ht="13.5" thickBot="1">
      <c r="B141" s="516"/>
      <c r="C141" s="376"/>
      <c r="D141" s="377"/>
      <c r="E141" s="377"/>
      <c r="F141" s="378"/>
      <c r="G141" s="378"/>
      <c r="H141" s="378"/>
      <c r="I141" s="460"/>
      <c r="J141" s="378"/>
      <c r="K141" s="379"/>
      <c r="L141" s="460"/>
      <c r="M141" s="379"/>
      <c r="N141" s="460"/>
      <c r="O141" s="379"/>
      <c r="P141" s="378"/>
      <c r="Q141" s="379"/>
      <c r="R141" s="378"/>
      <c r="S141" s="379"/>
      <c r="T141" s="460"/>
      <c r="U141" s="379"/>
      <c r="V141" s="380"/>
      <c r="W141" s="379"/>
      <c r="X141" s="378"/>
      <c r="Y141" s="379"/>
      <c r="Z141" s="460"/>
      <c r="AA141" s="379"/>
      <c r="AB141" s="381"/>
      <c r="AC141" s="380"/>
      <c r="AD141" s="485"/>
      <c r="AE141" s="379"/>
      <c r="AF141" s="382"/>
      <c r="AG141" s="383"/>
      <c r="AJ141" s="36">
        <f>AG140</f>
        <v>3458</v>
      </c>
      <c r="AK141" s="36"/>
      <c r="AL141" s="285"/>
      <c r="AM141" s="285"/>
      <c r="AN141" s="285"/>
      <c r="AO141" s="203"/>
      <c r="AP141" s="203"/>
      <c r="AQ141" s="203"/>
      <c r="AT141" s="15"/>
      <c r="AU141" s="15"/>
    </row>
    <row r="142" spans="2:47" ht="12.75">
      <c r="B142" s="516" t="s">
        <v>47</v>
      </c>
      <c r="C142" s="294" t="s">
        <v>130</v>
      </c>
      <c r="D142" s="334"/>
      <c r="E142" s="335"/>
      <c r="F142" s="497"/>
      <c r="G142" s="151"/>
      <c r="H142" s="151"/>
      <c r="I142" s="453" t="s">
        <v>11</v>
      </c>
      <c r="J142" s="153"/>
      <c r="K142" s="154" t="s">
        <v>21</v>
      </c>
      <c r="L142" s="466" t="s">
        <v>0</v>
      </c>
      <c r="M142" s="154" t="s">
        <v>21</v>
      </c>
      <c r="N142" s="471" t="s">
        <v>375</v>
      </c>
      <c r="O142" s="154" t="s">
        <v>21</v>
      </c>
      <c r="P142" s="156" t="s">
        <v>13</v>
      </c>
      <c r="Q142" s="154" t="s">
        <v>21</v>
      </c>
      <c r="R142" s="157" t="s">
        <v>23</v>
      </c>
      <c r="S142" s="154" t="s">
        <v>21</v>
      </c>
      <c r="T142" s="475" t="s">
        <v>14</v>
      </c>
      <c r="U142" s="154" t="s">
        <v>21</v>
      </c>
      <c r="V142" s="152" t="s">
        <v>15</v>
      </c>
      <c r="W142" s="154" t="s">
        <v>21</v>
      </c>
      <c r="X142" s="155" t="s">
        <v>35</v>
      </c>
      <c r="Y142" s="154" t="s">
        <v>21</v>
      </c>
      <c r="Z142" s="475" t="s">
        <v>1</v>
      </c>
      <c r="AA142" s="154" t="s">
        <v>21</v>
      </c>
      <c r="AB142" s="307" t="s">
        <v>22</v>
      </c>
      <c r="AC142" s="152" t="s">
        <v>25</v>
      </c>
      <c r="AD142" s="480" t="s">
        <v>254</v>
      </c>
      <c r="AE142" s="160" t="s">
        <v>21</v>
      </c>
      <c r="AF142" s="165"/>
      <c r="AG142" s="163" t="s">
        <v>2</v>
      </c>
      <c r="AJ142" s="37">
        <f>AG146</f>
        <v>3455</v>
      </c>
      <c r="AK142" s="37"/>
      <c r="AL142" s="279" t="s">
        <v>92</v>
      </c>
      <c r="AM142" s="279" t="s">
        <v>92</v>
      </c>
      <c r="AN142" s="279" t="s">
        <v>92</v>
      </c>
      <c r="AO142" s="279" t="s">
        <v>93</v>
      </c>
      <c r="AP142" s="279" t="s">
        <v>94</v>
      </c>
      <c r="AQ142" s="279" t="s">
        <v>95</v>
      </c>
      <c r="AT142" s="18"/>
      <c r="AU142" s="17"/>
    </row>
    <row r="143" spans="2:47" ht="12.75">
      <c r="B143" s="516"/>
      <c r="C143" s="295" t="s">
        <v>18</v>
      </c>
      <c r="D143" s="333" t="s">
        <v>159</v>
      </c>
      <c r="E143" s="333" t="s">
        <v>160</v>
      </c>
      <c r="F143" s="328" t="s">
        <v>169</v>
      </c>
      <c r="G143" s="96" t="s">
        <v>172</v>
      </c>
      <c r="H143" s="318" t="s">
        <v>173</v>
      </c>
      <c r="I143" s="454" t="s">
        <v>78</v>
      </c>
      <c r="J143" s="98"/>
      <c r="K143" s="114"/>
      <c r="L143" s="467" t="s">
        <v>19</v>
      </c>
      <c r="M143" s="114"/>
      <c r="N143" s="467" t="s">
        <v>19</v>
      </c>
      <c r="O143" s="114"/>
      <c r="P143" s="101" t="s">
        <v>20</v>
      </c>
      <c r="Q143" s="114"/>
      <c r="R143" s="101" t="s">
        <v>20</v>
      </c>
      <c r="S143" s="114"/>
      <c r="T143" s="473" t="s">
        <v>19</v>
      </c>
      <c r="U143" s="114"/>
      <c r="V143" s="98" t="s">
        <v>20</v>
      </c>
      <c r="W143" s="114"/>
      <c r="X143" s="100" t="s">
        <v>20</v>
      </c>
      <c r="Y143" s="114"/>
      <c r="Z143" s="473" t="s">
        <v>19</v>
      </c>
      <c r="AA143" s="114"/>
      <c r="AB143" s="308" t="s">
        <v>19</v>
      </c>
      <c r="AC143" s="98" t="s">
        <v>19</v>
      </c>
      <c r="AD143" s="481" t="s">
        <v>79</v>
      </c>
      <c r="AE143" s="101"/>
      <c r="AF143" s="149"/>
      <c r="AG143" s="164" t="s">
        <v>96</v>
      </c>
      <c r="AJ143" s="37">
        <f>AG146</f>
        <v>3455</v>
      </c>
      <c r="AK143" s="37"/>
      <c r="AL143" s="280" t="s">
        <v>22</v>
      </c>
      <c r="AM143" s="280" t="s">
        <v>25</v>
      </c>
      <c r="AN143" s="280" t="s">
        <v>91</v>
      </c>
      <c r="AO143" s="281" t="s">
        <v>91</v>
      </c>
      <c r="AP143" s="281" t="s">
        <v>91</v>
      </c>
      <c r="AQ143" s="281" t="s">
        <v>91</v>
      </c>
      <c r="AT143" s="18"/>
      <c r="AU143" s="17"/>
    </row>
    <row r="144" spans="2:47" ht="12.75">
      <c r="B144" s="516"/>
      <c r="C144" s="296"/>
      <c r="D144" s="105" t="s">
        <v>342</v>
      </c>
      <c r="E144" s="105" t="s">
        <v>343</v>
      </c>
      <c r="F144" s="321" t="s">
        <v>171</v>
      </c>
      <c r="G144" s="337"/>
      <c r="H144" s="176"/>
      <c r="I144" s="458">
        <v>9.1</v>
      </c>
      <c r="J144" s="110"/>
      <c r="K144" s="168">
        <f>INT(IF(J144="E",(IF((AND(I144&gt;10.99)*(I144&lt;14.21)),(14.3-I144)/0.1*10,(IF((AND(I144&gt;6)*(I144&lt;11.01)),(12.65-I144)/0.05*10,0))))+50,(IF((AND(I144&gt;10.99)*(I144&lt;14.21)),(14.3-I144)/0.1*10,(IF((AND(I144&gt;6)*(I144&lt;11.01)),(12.65-I144)/0.05*10,0))))))</f>
        <v>710</v>
      </c>
      <c r="L144" s="458">
        <v>4.2</v>
      </c>
      <c r="M144" s="168">
        <f>INT(IF(L144&lt;1,0,(L144-0.945)/0.055)*10)</f>
        <v>591</v>
      </c>
      <c r="N144" s="458">
        <v>9.43</v>
      </c>
      <c r="O144" s="168">
        <f>INT(IF(N144&lt;3,0,(N144-2.85)/0.15)*10)</f>
        <v>438</v>
      </c>
      <c r="P144" s="108"/>
      <c r="Q144" s="168">
        <f>INT(IF(P144&lt;5,0,(P144-4)/1)*10)</f>
        <v>0</v>
      </c>
      <c r="R144" s="109"/>
      <c r="S144" s="288">
        <f>INT(IF(R144&lt;30,0,(R144-27)/3)*10)</f>
        <v>0</v>
      </c>
      <c r="T144" s="458"/>
      <c r="U144" s="168">
        <f>INT(IF(T144&lt;2.2,0,(T144-2.135)/0.065)*10)</f>
        <v>0</v>
      </c>
      <c r="V144" s="109"/>
      <c r="W144" s="168">
        <f>INT(IF(V144&lt;5,0,(V144-4.3)/0.7)*10)</f>
        <v>0</v>
      </c>
      <c r="X144" s="96"/>
      <c r="Y144" s="168">
        <f>INT(IF(X144&lt;10,0,(X144-9)/1)*10)</f>
        <v>0</v>
      </c>
      <c r="Z144" s="458"/>
      <c r="AA144" s="168">
        <f>INT(IF(Z144&lt;5,0,(Z144-4.25)/0.75)*10)</f>
        <v>0</v>
      </c>
      <c r="AB144" s="306"/>
      <c r="AC144" s="108"/>
      <c r="AD144" s="482">
        <v>0.09236111111111112</v>
      </c>
      <c r="AE144" s="265">
        <f>IF(AF144="ANO",(MAX(AL144:AN144)),0)</f>
        <v>1238</v>
      </c>
      <c r="AF144" s="270" t="str">
        <f>IF(AND(ISNUMBER(AB144))*((ISNUMBER(AC144)))*(((ISNUMBER(AD144)))),"NE",IF(AND(ISNUMBER(AB144))*((ISNUMBER(AC144))),"NE",IF(AND(ISNUMBER(AB144))*((ISNUMBER(AD144))),"NE",IF(AND(ISNUMBER(AC144))*((ISNUMBER(AD144))),"NE",IF(AND(AB144="")*((AC144=""))*(((AD144=""))),"NE","ANO")))))</f>
        <v>ANO</v>
      </c>
      <c r="AG144" s="166">
        <f>SUM(K144+M144+O144+Q144+S144+U144+W144+Y144+AA144+AE144)</f>
        <v>2977</v>
      </c>
      <c r="AJ144" s="45">
        <f>AG146</f>
        <v>3455</v>
      </c>
      <c r="AK144" s="45"/>
      <c r="AL144" s="260">
        <f>INT(IF(AB144&lt;25,0,(AB144-23.5)/1.5)*10)</f>
        <v>0</v>
      </c>
      <c r="AM144" s="260">
        <f>INT(IF(AC144&lt;120,0,(AC144-117.6)/2.4)*10)</f>
        <v>0</v>
      </c>
      <c r="AN144" s="260">
        <f>INT(IF(AO144&gt;=441,0,(442.5-AO144)/2.5)*10)</f>
        <v>1238</v>
      </c>
      <c r="AO144" s="282">
        <f>IF(AND(AP144=0,AQ144=0),"",AP144*60+AQ144)</f>
        <v>133</v>
      </c>
      <c r="AP144" s="282">
        <f>HOUR(AD144)</f>
        <v>2</v>
      </c>
      <c r="AQ144" s="282">
        <f>MINUTE(AD144)</f>
        <v>13</v>
      </c>
      <c r="AT144" s="188">
        <f>D142</f>
        <v>0</v>
      </c>
      <c r="AU144" s="187">
        <f>IF(A144="A","QD","")</f>
      </c>
    </row>
    <row r="145" spans="2:47" ht="12.75">
      <c r="B145" s="516"/>
      <c r="C145" s="296"/>
      <c r="D145" s="111" t="s">
        <v>276</v>
      </c>
      <c r="E145" s="111" t="s">
        <v>334</v>
      </c>
      <c r="F145" s="322" t="s">
        <v>170</v>
      </c>
      <c r="G145" s="337"/>
      <c r="H145" s="434">
        <f>SUM(G145-G144)</f>
        <v>0</v>
      </c>
      <c r="I145" s="455">
        <v>14.6</v>
      </c>
      <c r="J145" s="107"/>
      <c r="K145" s="168">
        <f>INT(IF(J145="E",(IF((AND(I145&gt;10.99)*(I145&lt;14.21)),(14.3-I145)/0.1*10,(IF((AND(I145&gt;6)*(I145&lt;11.01)),(12.65-I145)/0.05*10,0))))+50,(IF((AND(I145&gt;10.99)*(I145&lt;14.21)),(14.3-I145)/0.1*10,(IF((AND(I145&gt;6)*(I145&lt;11.01)),(12.65-I145)/0.05*10,0))))))</f>
        <v>0</v>
      </c>
      <c r="L145" s="455"/>
      <c r="M145" s="168">
        <f>INT(IF(L145&lt;1,0,(L145-0.945)/0.055)*10)</f>
        <v>0</v>
      </c>
      <c r="N145" s="455"/>
      <c r="O145" s="168">
        <f>INT(IF(N145&lt;3,0,(N145-2.85)/0.15)*10)</f>
        <v>0</v>
      </c>
      <c r="P145" s="108"/>
      <c r="Q145" s="168">
        <f>INT(IF(P145&lt;5,0,(P145-4)/1)*10)</f>
        <v>0</v>
      </c>
      <c r="R145" s="109"/>
      <c r="S145" s="288">
        <f>INT(IF(R145&lt;30,0,(R145-27)/3)*10)</f>
        <v>0</v>
      </c>
      <c r="T145" s="455">
        <v>4.6</v>
      </c>
      <c r="U145" s="168">
        <f>INT(IF(T145&lt;2.2,0,(T145-2.135)/0.065)*10)</f>
        <v>379</v>
      </c>
      <c r="V145" s="109"/>
      <c r="W145" s="168">
        <f>INT(IF(V145&lt;5,0,(V145-4.3)/0.7)*10)</f>
        <v>0</v>
      </c>
      <c r="X145" s="96"/>
      <c r="Y145" s="168">
        <f>INT(IF(X145&lt;10,0,(X145-9)/1)*10)</f>
        <v>0</v>
      </c>
      <c r="Z145" s="458">
        <v>11.7</v>
      </c>
      <c r="AA145" s="168">
        <f>INT(IF(Z145&lt;5,0,(Z145-4.25)/0.75)*10)</f>
        <v>99</v>
      </c>
      <c r="AB145" s="306"/>
      <c r="AC145" s="108"/>
      <c r="AD145" s="483"/>
      <c r="AE145" s="265">
        <f>IF(AF145="ANO",(MAX(AL145:AN145)),0)</f>
        <v>0</v>
      </c>
      <c r="AF145" s="270" t="str">
        <f>IF(AND(ISNUMBER(AB145))*((ISNUMBER(AC145)))*(((ISNUMBER(AD145)))),"NE",IF(AND(ISNUMBER(AB145))*((ISNUMBER(AC145))),"NE",IF(AND(ISNUMBER(AB145))*((ISNUMBER(AD145))),"NE",IF(AND(ISNUMBER(AC145))*((ISNUMBER(AD145))),"NE",IF(AND(AB145="")*((AC145=""))*(((AD145=""))),"NE","ANO")))))</f>
        <v>NE</v>
      </c>
      <c r="AG145" s="167">
        <f>SUM(K145+M145+O145+Q145+S145+U145+W145+Y145+AA145+AE145)</f>
        <v>478</v>
      </c>
      <c r="AJ145" s="45">
        <f>AG146</f>
        <v>3455</v>
      </c>
      <c r="AK145" s="45"/>
      <c r="AL145" s="260">
        <f>INT(IF(AB145&lt;25,0,(AB145-23.5)/1.5)*10)</f>
        <v>0</v>
      </c>
      <c r="AM145" s="260">
        <f>INT(IF(AC145&lt;120,0,(AC145-117.6)/2.4)*10)</f>
        <v>0</v>
      </c>
      <c r="AN145" s="260">
        <f>INT(IF(AO145&gt;=441,0,(442.5-AO145)/2.5)*10)</f>
        <v>0</v>
      </c>
      <c r="AO145" s="282">
        <f>IF(AND(AP145=0,AQ145=0),"",AP145*60+AQ145)</f>
      </c>
      <c r="AP145" s="282">
        <f>HOUR(AD145)</f>
        <v>0</v>
      </c>
      <c r="AQ145" s="282">
        <f>MINUTE(AD145)</f>
        <v>0</v>
      </c>
      <c r="AT145" s="188">
        <f>D142</f>
        <v>0</v>
      </c>
      <c r="AU145" s="187">
        <f>IF(A145="A","QD","")</f>
      </c>
    </row>
    <row r="146" spans="2:46" ht="13.5" thickBot="1">
      <c r="B146" s="516"/>
      <c r="C146" s="299"/>
      <c r="D146" s="112"/>
      <c r="E146" s="112"/>
      <c r="F146" s="326"/>
      <c r="G146" s="112"/>
      <c r="H146" s="112"/>
      <c r="I146" s="462"/>
      <c r="J146" s="112"/>
      <c r="K146" s="112"/>
      <c r="L146" s="462"/>
      <c r="M146" s="112"/>
      <c r="N146" s="462"/>
      <c r="O146" s="112"/>
      <c r="P146" s="112"/>
      <c r="Q146" s="112"/>
      <c r="R146" s="112"/>
      <c r="S146" s="115"/>
      <c r="T146" s="462"/>
      <c r="U146" s="112"/>
      <c r="V146" s="112"/>
      <c r="W146" s="112"/>
      <c r="X146" s="112"/>
      <c r="Y146" s="112"/>
      <c r="Z146" s="462"/>
      <c r="AA146" s="112"/>
      <c r="AB146" s="112"/>
      <c r="AC146" s="112"/>
      <c r="AD146" s="462"/>
      <c r="AE146" s="215" t="s">
        <v>166</v>
      </c>
      <c r="AF146" s="216"/>
      <c r="AG146" s="217">
        <f>SUM(AG144:AG145)</f>
        <v>3455</v>
      </c>
      <c r="AJ146" s="36">
        <f>AG146</f>
        <v>3455</v>
      </c>
      <c r="AK146" s="36"/>
      <c r="AL146" s="285"/>
      <c r="AM146" s="285"/>
      <c r="AN146" s="285"/>
      <c r="AO146" s="203"/>
      <c r="AP146" s="203"/>
      <c r="AQ146" s="203"/>
      <c r="AT146" s="23"/>
    </row>
    <row r="147" spans="2:46" ht="13.5" thickBot="1">
      <c r="B147" s="516"/>
      <c r="C147" s="376"/>
      <c r="D147" s="377"/>
      <c r="E147" s="377"/>
      <c r="F147" s="378"/>
      <c r="G147" s="378"/>
      <c r="H147" s="378"/>
      <c r="I147" s="460"/>
      <c r="J147" s="378"/>
      <c r="K147" s="379"/>
      <c r="L147" s="460"/>
      <c r="M147" s="379"/>
      <c r="N147" s="460"/>
      <c r="O147" s="379"/>
      <c r="P147" s="378"/>
      <c r="Q147" s="379"/>
      <c r="R147" s="378"/>
      <c r="S147" s="379"/>
      <c r="T147" s="460"/>
      <c r="U147" s="379"/>
      <c r="V147" s="380"/>
      <c r="W147" s="379"/>
      <c r="X147" s="378"/>
      <c r="Y147" s="379"/>
      <c r="Z147" s="460"/>
      <c r="AA147" s="379"/>
      <c r="AB147" s="381"/>
      <c r="AC147" s="380"/>
      <c r="AD147" s="485"/>
      <c r="AE147" s="379"/>
      <c r="AF147" s="382"/>
      <c r="AG147" s="383"/>
      <c r="AJ147" s="36">
        <f>AG146</f>
        <v>3455</v>
      </c>
      <c r="AK147" s="36"/>
      <c r="AL147" s="285"/>
      <c r="AM147" s="285"/>
      <c r="AN147" s="285"/>
      <c r="AO147" s="203"/>
      <c r="AP147" s="203"/>
      <c r="AQ147" s="203"/>
      <c r="AT147" s="15"/>
    </row>
    <row r="148" spans="2:47" ht="12.75">
      <c r="B148" s="516" t="s">
        <v>48</v>
      </c>
      <c r="C148" s="294" t="s">
        <v>100</v>
      </c>
      <c r="D148" s="334"/>
      <c r="E148" s="335"/>
      <c r="F148" s="324"/>
      <c r="G148" s="151"/>
      <c r="H148" s="151"/>
      <c r="I148" s="453" t="s">
        <v>11</v>
      </c>
      <c r="J148" s="153"/>
      <c r="K148" s="154" t="s">
        <v>21</v>
      </c>
      <c r="L148" s="466" t="s">
        <v>0</v>
      </c>
      <c r="M148" s="154" t="s">
        <v>21</v>
      </c>
      <c r="N148" s="471" t="s">
        <v>375</v>
      </c>
      <c r="O148" s="154" t="s">
        <v>21</v>
      </c>
      <c r="P148" s="156" t="s">
        <v>13</v>
      </c>
      <c r="Q148" s="154" t="s">
        <v>21</v>
      </c>
      <c r="R148" s="157" t="s">
        <v>23</v>
      </c>
      <c r="S148" s="154" t="s">
        <v>21</v>
      </c>
      <c r="T148" s="475" t="s">
        <v>14</v>
      </c>
      <c r="U148" s="154" t="s">
        <v>21</v>
      </c>
      <c r="V148" s="152" t="s">
        <v>15</v>
      </c>
      <c r="W148" s="154" t="s">
        <v>21</v>
      </c>
      <c r="X148" s="155" t="s">
        <v>35</v>
      </c>
      <c r="Y148" s="154" t="s">
        <v>21</v>
      </c>
      <c r="Z148" s="475" t="s">
        <v>1</v>
      </c>
      <c r="AA148" s="154" t="s">
        <v>21</v>
      </c>
      <c r="AB148" s="307" t="s">
        <v>22</v>
      </c>
      <c r="AC148" s="152" t="s">
        <v>25</v>
      </c>
      <c r="AD148" s="480" t="s">
        <v>254</v>
      </c>
      <c r="AE148" s="160" t="s">
        <v>21</v>
      </c>
      <c r="AF148" s="165"/>
      <c r="AG148" s="163" t="s">
        <v>2</v>
      </c>
      <c r="AJ148" s="37">
        <f>AG152</f>
        <v>3418</v>
      </c>
      <c r="AK148" s="37"/>
      <c r="AL148" s="279" t="s">
        <v>92</v>
      </c>
      <c r="AM148" s="279" t="s">
        <v>92</v>
      </c>
      <c r="AN148" s="279" t="s">
        <v>92</v>
      </c>
      <c r="AO148" s="279" t="s">
        <v>93</v>
      </c>
      <c r="AP148" s="279" t="s">
        <v>94</v>
      </c>
      <c r="AQ148" s="279" t="s">
        <v>95</v>
      </c>
      <c r="AT148" s="18"/>
      <c r="AU148" s="17"/>
    </row>
    <row r="149" spans="2:47" ht="12.75">
      <c r="B149" s="516"/>
      <c r="C149" s="295" t="s">
        <v>18</v>
      </c>
      <c r="D149" s="333" t="s">
        <v>159</v>
      </c>
      <c r="E149" s="333" t="s">
        <v>160</v>
      </c>
      <c r="F149" s="328" t="s">
        <v>169</v>
      </c>
      <c r="G149" s="96" t="s">
        <v>172</v>
      </c>
      <c r="H149" s="318" t="s">
        <v>173</v>
      </c>
      <c r="I149" s="454" t="s">
        <v>78</v>
      </c>
      <c r="J149" s="98"/>
      <c r="K149" s="114"/>
      <c r="L149" s="467" t="s">
        <v>19</v>
      </c>
      <c r="M149" s="114"/>
      <c r="N149" s="467" t="s">
        <v>19</v>
      </c>
      <c r="O149" s="114"/>
      <c r="P149" s="101" t="s">
        <v>20</v>
      </c>
      <c r="Q149" s="114"/>
      <c r="R149" s="101" t="s">
        <v>20</v>
      </c>
      <c r="S149" s="114"/>
      <c r="T149" s="473" t="s">
        <v>19</v>
      </c>
      <c r="U149" s="114"/>
      <c r="V149" s="98" t="s">
        <v>20</v>
      </c>
      <c r="W149" s="114"/>
      <c r="X149" s="100" t="s">
        <v>20</v>
      </c>
      <c r="Y149" s="114"/>
      <c r="Z149" s="473" t="s">
        <v>19</v>
      </c>
      <c r="AA149" s="114"/>
      <c r="AB149" s="308" t="s">
        <v>19</v>
      </c>
      <c r="AC149" s="98" t="s">
        <v>19</v>
      </c>
      <c r="AD149" s="481" t="s">
        <v>79</v>
      </c>
      <c r="AE149" s="101"/>
      <c r="AF149" s="149"/>
      <c r="AG149" s="164" t="s">
        <v>96</v>
      </c>
      <c r="AJ149" s="37">
        <f>AG152</f>
        <v>3418</v>
      </c>
      <c r="AK149" s="37"/>
      <c r="AL149" s="280" t="s">
        <v>22</v>
      </c>
      <c r="AM149" s="280" t="s">
        <v>25</v>
      </c>
      <c r="AN149" s="280" t="s">
        <v>91</v>
      </c>
      <c r="AO149" s="281" t="s">
        <v>91</v>
      </c>
      <c r="AP149" s="281" t="s">
        <v>91</v>
      </c>
      <c r="AQ149" s="281" t="s">
        <v>91</v>
      </c>
      <c r="AT149" s="18"/>
      <c r="AU149" s="17"/>
    </row>
    <row r="150" spans="2:47" ht="12.75">
      <c r="B150" s="516"/>
      <c r="C150" s="296"/>
      <c r="D150" s="105" t="s">
        <v>260</v>
      </c>
      <c r="E150" s="105" t="s">
        <v>259</v>
      </c>
      <c r="F150" s="321" t="s">
        <v>171</v>
      </c>
      <c r="G150" s="337"/>
      <c r="H150" s="176"/>
      <c r="I150" s="458">
        <v>8.4</v>
      </c>
      <c r="J150" s="110"/>
      <c r="K150" s="168">
        <f>INT(IF(J150="E",(IF((AND(I150&gt;10.99)*(I150&lt;14.21)),(14.3-I150)/0.1*10,(IF((AND(I150&gt;6)*(I150&lt;11.01)),(12.65-I150)/0.05*10,0))))+50,(IF((AND(I150&gt;10.99)*(I150&lt;14.21)),(14.3-I150)/0.1*10,(IF((AND(I150&gt;6)*(I150&lt;11.01)),(12.65-I150)/0.05*10,0))))))</f>
        <v>850</v>
      </c>
      <c r="L150" s="458">
        <v>4.26</v>
      </c>
      <c r="M150" s="168">
        <f>INT(IF(L150&lt;1,0,(L150-0.945)/0.055)*10)</f>
        <v>602</v>
      </c>
      <c r="N150" s="458">
        <v>10.58</v>
      </c>
      <c r="O150" s="168">
        <f>INT(IF(N150&lt;3,0,(N150-2.85)/0.15)*10)</f>
        <v>515</v>
      </c>
      <c r="P150" s="108"/>
      <c r="Q150" s="168">
        <f>INT(IF(P150&lt;5,0,(P150-4)/1)*10)</f>
        <v>0</v>
      </c>
      <c r="R150" s="109"/>
      <c r="S150" s="288">
        <f>INT(IF(R150&lt;30,0,(R150-27)/3)*10)</f>
        <v>0</v>
      </c>
      <c r="T150" s="458"/>
      <c r="U150" s="168">
        <f>INT(IF(T150&lt;2.2,0,(T150-2.135)/0.065)*10)</f>
        <v>0</v>
      </c>
      <c r="V150" s="109"/>
      <c r="W150" s="168">
        <f>INT(IF(V150&lt;5,0,(V150-4.3)/0.7)*10)</f>
        <v>0</v>
      </c>
      <c r="X150" s="96"/>
      <c r="Y150" s="168">
        <f>INT(IF(X150&lt;10,0,(X150-9)/1)*10)</f>
        <v>0</v>
      </c>
      <c r="Z150" s="458"/>
      <c r="AA150" s="168">
        <f>INT(IF(Z150&lt;5,0,(Z150-4.25)/0.75)*10)</f>
        <v>0</v>
      </c>
      <c r="AB150" s="306"/>
      <c r="AC150" s="108"/>
      <c r="AD150" s="482">
        <v>0.1111111111111111</v>
      </c>
      <c r="AE150" s="265">
        <f>IF(AF150="ANO",(MAX(AL150:AN150)),0)</f>
        <v>1130</v>
      </c>
      <c r="AF150" s="270" t="str">
        <f>IF(AND(ISNUMBER(AB150))*((ISNUMBER(AC150)))*(((ISNUMBER(AD150)))),"NE",IF(AND(ISNUMBER(AB150))*((ISNUMBER(AC150))),"NE",IF(AND(ISNUMBER(AB150))*((ISNUMBER(AD150))),"NE",IF(AND(ISNUMBER(AC150))*((ISNUMBER(AD150))),"NE",IF(AND(AB150="")*((AC150=""))*(((AD150=""))),"NE","ANO")))))</f>
        <v>ANO</v>
      </c>
      <c r="AG150" s="166">
        <f>SUM(K150+M150+O150+Q150+S150+U150+W150+Y150+AA150+AE150)</f>
        <v>3097</v>
      </c>
      <c r="AH150" s="92"/>
      <c r="AJ150" s="45">
        <f>AG152</f>
        <v>3418</v>
      </c>
      <c r="AK150" s="45"/>
      <c r="AL150" s="260">
        <f>INT(IF(AB150&lt;25,0,(AB150-23.5)/1.5)*10)</f>
        <v>0</v>
      </c>
      <c r="AM150" s="260">
        <f>INT(IF(AC150&lt;120,0,(AC150-117.6)/2.4)*10)</f>
        <v>0</v>
      </c>
      <c r="AN150" s="260">
        <f>INT(IF(AO150&gt;=441,0,(442.5-AO150)/2.5)*10)</f>
        <v>1130</v>
      </c>
      <c r="AO150" s="282">
        <f>IF(AND(AP150=0,AQ150=0),"",AP150*60+AQ150)</f>
        <v>160</v>
      </c>
      <c r="AP150" s="282">
        <f>HOUR(AD150)</f>
        <v>2</v>
      </c>
      <c r="AQ150" s="282">
        <f>MINUTE(AD150)</f>
        <v>40</v>
      </c>
      <c r="AT150" s="188">
        <f>D148</f>
        <v>0</v>
      </c>
      <c r="AU150" s="187">
        <f>IF(A150="A","QD","")</f>
      </c>
    </row>
    <row r="151" spans="2:47" ht="12.75">
      <c r="B151" s="516"/>
      <c r="C151" s="296"/>
      <c r="D151" s="111" t="s">
        <v>261</v>
      </c>
      <c r="E151" s="111" t="s">
        <v>259</v>
      </c>
      <c r="F151" s="322" t="s">
        <v>170</v>
      </c>
      <c r="G151" s="337"/>
      <c r="H151" s="434">
        <f>SUM(G151-G150)</f>
        <v>0</v>
      </c>
      <c r="I151" s="455">
        <v>16.9</v>
      </c>
      <c r="J151" s="107"/>
      <c r="K151" s="168">
        <f>INT(IF(J151="E",(IF((AND(I151&gt;10.99)*(I151&lt;14.21)),(14.3-I151)/0.1*10,(IF((AND(I151&gt;6)*(I151&lt;11.01)),(12.65-I151)/0.05*10,0))))+50,(IF((AND(I151&gt;10.99)*(I151&lt;14.21)),(14.3-I151)/0.1*10,(IF((AND(I151&gt;6)*(I151&lt;11.01)),(12.65-I151)/0.05*10,0))))))</f>
        <v>0</v>
      </c>
      <c r="L151" s="455"/>
      <c r="M151" s="168">
        <f>INT(IF(L151&lt;1,0,(L151-0.945)/0.055)*10)</f>
        <v>0</v>
      </c>
      <c r="N151" s="455"/>
      <c r="O151" s="168">
        <f>INT(IF(N151&lt;3,0,(N151-2.85)/0.15)*10)</f>
        <v>0</v>
      </c>
      <c r="P151" s="108"/>
      <c r="Q151" s="168">
        <f>INT(IF(P151&lt;5,0,(P151-4)/1)*10)</f>
        <v>0</v>
      </c>
      <c r="R151" s="109"/>
      <c r="S151" s="288">
        <f>INT(IF(R151&lt;30,0,(R151-27)/3)*10)</f>
        <v>0</v>
      </c>
      <c r="T151" s="455">
        <v>4.13</v>
      </c>
      <c r="U151" s="168">
        <f>INT(IF(T151&lt;2.2,0,(T151-2.135)/0.065)*10)</f>
        <v>306</v>
      </c>
      <c r="V151" s="109"/>
      <c r="W151" s="168">
        <f>INT(IF(V151&lt;5,0,(V151-4.3)/0.7)*10)</f>
        <v>0</v>
      </c>
      <c r="X151" s="96"/>
      <c r="Y151" s="168">
        <f>INT(IF(X151&lt;10,0,(X151-9)/1)*10)</f>
        <v>0</v>
      </c>
      <c r="Z151" s="458">
        <v>5.4</v>
      </c>
      <c r="AA151" s="168">
        <f>INT(IF(Z151&lt;5,0,(Z151-4.25)/0.75)*10)</f>
        <v>15</v>
      </c>
      <c r="AB151" s="306"/>
      <c r="AC151" s="108"/>
      <c r="AD151" s="483"/>
      <c r="AE151" s="265">
        <f>IF(AF151="ANO",(MAX(AL151:AN151)),0)</f>
        <v>0</v>
      </c>
      <c r="AF151" s="270" t="str">
        <f>IF(AND(ISNUMBER(AB151))*((ISNUMBER(AC151)))*(((ISNUMBER(AD151)))),"NE",IF(AND(ISNUMBER(AB151))*((ISNUMBER(AC151))),"NE",IF(AND(ISNUMBER(AB151))*((ISNUMBER(AD151))),"NE",IF(AND(ISNUMBER(AC151))*((ISNUMBER(AD151))),"NE",IF(AND(AB151="")*((AC151=""))*(((AD151=""))),"NE","ANO")))))</f>
        <v>NE</v>
      </c>
      <c r="AG151" s="167">
        <f>SUM(K151+M151+O151+Q151+S151+U151+W151+Y151+AA151+AE151)</f>
        <v>321</v>
      </c>
      <c r="AH151" s="92"/>
      <c r="AJ151" s="45">
        <f>AG152</f>
        <v>3418</v>
      </c>
      <c r="AK151" s="45"/>
      <c r="AL151" s="260">
        <f>INT(IF(AB151&lt;25,0,(AB151-23.5)/1.5)*10)</f>
        <v>0</v>
      </c>
      <c r="AM151" s="260">
        <f>INT(IF(AC151&lt;120,0,(AC151-117.6)/2.4)*10)</f>
        <v>0</v>
      </c>
      <c r="AN151" s="260">
        <f>INT(IF(AO151&gt;=441,0,(442.5-AO151)/2.5)*10)</f>
        <v>0</v>
      </c>
      <c r="AO151" s="282">
        <f>IF(AND(AP151=0,AQ151=0),"",AP151*60+AQ151)</f>
      </c>
      <c r="AP151" s="282">
        <f>HOUR(AD151)</f>
        <v>0</v>
      </c>
      <c r="AQ151" s="282">
        <f>MINUTE(AD151)</f>
        <v>0</v>
      </c>
      <c r="AT151" s="188">
        <f>D148</f>
        <v>0</v>
      </c>
      <c r="AU151" s="187">
        <f>IF(A151="A","QD","")</f>
      </c>
    </row>
    <row r="152" spans="2:47" ht="13.5" thickBot="1">
      <c r="B152" s="516"/>
      <c r="C152" s="299"/>
      <c r="D152" s="112"/>
      <c r="E152" s="112"/>
      <c r="F152" s="326"/>
      <c r="G152" s="112"/>
      <c r="H152" s="112"/>
      <c r="I152" s="462"/>
      <c r="J152" s="112"/>
      <c r="K152" s="112"/>
      <c r="L152" s="462"/>
      <c r="M152" s="112"/>
      <c r="N152" s="462"/>
      <c r="O152" s="112"/>
      <c r="P152" s="112"/>
      <c r="Q152" s="112"/>
      <c r="R152" s="112"/>
      <c r="S152" s="112"/>
      <c r="T152" s="462"/>
      <c r="U152" s="112"/>
      <c r="V152" s="112"/>
      <c r="W152" s="112"/>
      <c r="X152" s="112"/>
      <c r="Y152" s="112"/>
      <c r="Z152" s="462"/>
      <c r="AA152" s="112"/>
      <c r="AB152" s="112"/>
      <c r="AC152" s="112"/>
      <c r="AD152" s="462"/>
      <c r="AE152" s="215" t="s">
        <v>166</v>
      </c>
      <c r="AF152" s="508"/>
      <c r="AG152" s="217">
        <f>SUM(AG150:AG151)</f>
        <v>3418</v>
      </c>
      <c r="AJ152" s="36">
        <f>AG152</f>
        <v>3418</v>
      </c>
      <c r="AK152" s="36"/>
      <c r="AL152" s="285"/>
      <c r="AM152" s="285"/>
      <c r="AN152" s="285"/>
      <c r="AO152" s="203"/>
      <c r="AP152" s="203"/>
      <c r="AQ152" s="203"/>
      <c r="AT152" s="15"/>
      <c r="AU152" s="15"/>
    </row>
    <row r="153" spans="2:43" ht="13.5" thickBot="1">
      <c r="B153" s="516"/>
      <c r="C153" s="376"/>
      <c r="D153" s="377"/>
      <c r="E153" s="377"/>
      <c r="F153" s="378"/>
      <c r="G153" s="378"/>
      <c r="H153" s="378"/>
      <c r="I153" s="460"/>
      <c r="J153" s="378"/>
      <c r="K153" s="379"/>
      <c r="L153" s="460"/>
      <c r="M153" s="379"/>
      <c r="N153" s="460"/>
      <c r="O153" s="379"/>
      <c r="P153" s="378"/>
      <c r="Q153" s="379"/>
      <c r="R153" s="378"/>
      <c r="S153" s="379"/>
      <c r="T153" s="460"/>
      <c r="U153" s="379"/>
      <c r="V153" s="380"/>
      <c r="W153" s="379"/>
      <c r="X153" s="378"/>
      <c r="Y153" s="379"/>
      <c r="Z153" s="460"/>
      <c r="AA153" s="379"/>
      <c r="AB153" s="381"/>
      <c r="AC153" s="380"/>
      <c r="AD153" s="485"/>
      <c r="AE153" s="379"/>
      <c r="AF153" s="382"/>
      <c r="AG153" s="383"/>
      <c r="AJ153" s="36">
        <f>AG152</f>
        <v>3418</v>
      </c>
      <c r="AK153" s="36"/>
      <c r="AL153" s="285"/>
      <c r="AM153" s="285"/>
      <c r="AN153" s="285"/>
      <c r="AO153" s="203"/>
      <c r="AP153" s="203"/>
      <c r="AQ153" s="203"/>
    </row>
    <row r="154" spans="2:47" ht="12.75">
      <c r="B154" s="516" t="s">
        <v>49</v>
      </c>
      <c r="C154" s="294" t="s">
        <v>113</v>
      </c>
      <c r="D154" s="315"/>
      <c r="E154" s="317"/>
      <c r="F154" s="314"/>
      <c r="G154" s="151"/>
      <c r="H154" s="151"/>
      <c r="I154" s="453" t="s">
        <v>11</v>
      </c>
      <c r="J154" s="153"/>
      <c r="K154" s="154" t="s">
        <v>21</v>
      </c>
      <c r="L154" s="466" t="s">
        <v>0</v>
      </c>
      <c r="M154" s="154" t="s">
        <v>21</v>
      </c>
      <c r="N154" s="471" t="s">
        <v>375</v>
      </c>
      <c r="O154" s="154" t="s">
        <v>21</v>
      </c>
      <c r="P154" s="156" t="s">
        <v>13</v>
      </c>
      <c r="Q154" s="154" t="s">
        <v>21</v>
      </c>
      <c r="R154" s="157" t="s">
        <v>23</v>
      </c>
      <c r="S154" s="154" t="s">
        <v>77</v>
      </c>
      <c r="T154" s="475" t="s">
        <v>14</v>
      </c>
      <c r="U154" s="154" t="s">
        <v>21</v>
      </c>
      <c r="V154" s="152" t="s">
        <v>15</v>
      </c>
      <c r="W154" s="154" t="s">
        <v>21</v>
      </c>
      <c r="X154" s="155" t="s">
        <v>35</v>
      </c>
      <c r="Y154" s="154" t="s">
        <v>21</v>
      </c>
      <c r="Z154" s="475" t="s">
        <v>1</v>
      </c>
      <c r="AA154" s="154" t="s">
        <v>21</v>
      </c>
      <c r="AB154" s="307" t="s">
        <v>22</v>
      </c>
      <c r="AC154" s="152" t="s">
        <v>25</v>
      </c>
      <c r="AD154" s="480" t="s">
        <v>254</v>
      </c>
      <c r="AE154" s="160" t="s">
        <v>21</v>
      </c>
      <c r="AF154" s="165"/>
      <c r="AG154" s="163" t="s">
        <v>2</v>
      </c>
      <c r="AJ154" s="37">
        <f>AG158</f>
        <v>3362</v>
      </c>
      <c r="AK154" s="37"/>
      <c r="AL154" s="279" t="s">
        <v>92</v>
      </c>
      <c r="AM154" s="279" t="s">
        <v>92</v>
      </c>
      <c r="AN154" s="279" t="s">
        <v>92</v>
      </c>
      <c r="AO154" s="279" t="s">
        <v>93</v>
      </c>
      <c r="AP154" s="279" t="s">
        <v>94</v>
      </c>
      <c r="AQ154" s="279" t="s">
        <v>95</v>
      </c>
      <c r="AT154" s="15"/>
      <c r="AU154" s="15"/>
    </row>
    <row r="155" spans="2:43" ht="12.75">
      <c r="B155" s="516"/>
      <c r="C155" s="295" t="s">
        <v>18</v>
      </c>
      <c r="D155" s="333" t="s">
        <v>159</v>
      </c>
      <c r="E155" s="333" t="s">
        <v>160</v>
      </c>
      <c r="F155" s="328" t="s">
        <v>169</v>
      </c>
      <c r="G155" s="96" t="s">
        <v>172</v>
      </c>
      <c r="H155" s="318" t="s">
        <v>173</v>
      </c>
      <c r="I155" s="454" t="s">
        <v>78</v>
      </c>
      <c r="J155" s="98"/>
      <c r="K155" s="114"/>
      <c r="L155" s="467" t="s">
        <v>19</v>
      </c>
      <c r="M155" s="114"/>
      <c r="N155" s="467" t="s">
        <v>19</v>
      </c>
      <c r="O155" s="114"/>
      <c r="P155" s="101" t="s">
        <v>20</v>
      </c>
      <c r="Q155" s="114"/>
      <c r="R155" s="101" t="s">
        <v>20</v>
      </c>
      <c r="S155" s="114"/>
      <c r="T155" s="473" t="s">
        <v>19</v>
      </c>
      <c r="U155" s="114"/>
      <c r="V155" s="98" t="s">
        <v>20</v>
      </c>
      <c r="W155" s="114"/>
      <c r="X155" s="100" t="s">
        <v>20</v>
      </c>
      <c r="Y155" s="114"/>
      <c r="Z155" s="473" t="s">
        <v>19</v>
      </c>
      <c r="AA155" s="114"/>
      <c r="AB155" s="308" t="s">
        <v>19</v>
      </c>
      <c r="AC155" s="98" t="s">
        <v>19</v>
      </c>
      <c r="AD155" s="481" t="s">
        <v>79</v>
      </c>
      <c r="AE155" s="101"/>
      <c r="AF155" s="149"/>
      <c r="AG155" s="164" t="s">
        <v>96</v>
      </c>
      <c r="AJ155" s="37">
        <f>AG158</f>
        <v>3362</v>
      </c>
      <c r="AK155" s="37"/>
      <c r="AL155" s="280" t="s">
        <v>22</v>
      </c>
      <c r="AM155" s="280" t="s">
        <v>25</v>
      </c>
      <c r="AN155" s="280" t="s">
        <v>91</v>
      </c>
      <c r="AO155" s="281" t="s">
        <v>91</v>
      </c>
      <c r="AP155" s="281" t="s">
        <v>91</v>
      </c>
      <c r="AQ155" s="281" t="s">
        <v>91</v>
      </c>
    </row>
    <row r="156" spans="2:47" ht="12.75">
      <c r="B156" s="516"/>
      <c r="C156" s="296"/>
      <c r="D156" s="105" t="s">
        <v>288</v>
      </c>
      <c r="E156" s="105" t="s">
        <v>299</v>
      </c>
      <c r="F156" s="321" t="s">
        <v>171</v>
      </c>
      <c r="G156" s="337"/>
      <c r="H156" s="176"/>
      <c r="I156" s="458">
        <v>12.3</v>
      </c>
      <c r="J156" s="110"/>
      <c r="K156" s="168">
        <f>INT(IF(J156="E",(IF((AND(I156&gt;10.99)*(I156&lt;14.21)),(14.3-I156)/0.1*10,(IF((AND(I156&gt;6)*(I156&lt;11.01)),(12.65-I156)/0.05*10,0))))+50,(IF((AND(I156&gt;10.99)*(I156&lt;14.21)),(14.3-I156)/0.1*10,(IF((AND(I156&gt;6)*(I156&lt;11.01)),(12.65-I156)/0.05*10,0))))))</f>
        <v>200</v>
      </c>
      <c r="L156" s="458">
        <v>2.67</v>
      </c>
      <c r="M156" s="168">
        <f>INT(IF(L156&lt;1,0,(L156-0.945)/0.055)*10)</f>
        <v>313</v>
      </c>
      <c r="N156" s="458">
        <v>7.17</v>
      </c>
      <c r="O156" s="168">
        <f>INT(IF(N156&lt;3,0,(N156-2.85)/0.15)*10)</f>
        <v>288</v>
      </c>
      <c r="P156" s="108"/>
      <c r="Q156" s="168">
        <f>INT(IF(P156&lt;5,0,(P156-4)/1)*10)</f>
        <v>0</v>
      </c>
      <c r="R156" s="109"/>
      <c r="S156" s="288">
        <f>INT(IF(R156&lt;30,0,(R156-27)/3)*10)</f>
        <v>0</v>
      </c>
      <c r="T156" s="458"/>
      <c r="U156" s="168">
        <f>INT(IF(T156&lt;2.2,0,(T156-2.135)/0.065)*10)</f>
        <v>0</v>
      </c>
      <c r="V156" s="109"/>
      <c r="W156" s="168">
        <f>INT(IF(V156&lt;5,0,(V156-4.3)/0.7)*10)</f>
        <v>0</v>
      </c>
      <c r="X156" s="96"/>
      <c r="Y156" s="168">
        <f>INT(IF(X156&lt;10,0,(X156-9)/1)*10)</f>
        <v>0</v>
      </c>
      <c r="Z156" s="458"/>
      <c r="AA156" s="168">
        <f>INT(IF(Z156&lt;5,0,(Z156-4.25)/0.75)*10)</f>
        <v>0</v>
      </c>
      <c r="AB156" s="306"/>
      <c r="AC156" s="108"/>
      <c r="AD156" s="482">
        <v>0.09791666666666667</v>
      </c>
      <c r="AE156" s="265">
        <f>IF(AF156="ANO",(MAX(AL156:AN156)),0)</f>
        <v>1206</v>
      </c>
      <c r="AF156" s="270" t="str">
        <f>IF(AND(ISNUMBER(AB156))*((ISNUMBER(AC156)))*(((ISNUMBER(AD156)))),"NE",IF(AND(ISNUMBER(AB156))*((ISNUMBER(AC156))),"NE",IF(AND(ISNUMBER(AB156))*((ISNUMBER(AD156))),"NE",IF(AND(ISNUMBER(AC156))*((ISNUMBER(AD156))),"NE",IF(AND(AB156="")*((AC156=""))*(((AD156=""))),"NE","ANO")))))</f>
        <v>ANO</v>
      </c>
      <c r="AG156" s="166">
        <f>SUM(K156+M156+O156+Q156+S156+U156+W156+Y156+AA156+AE156)</f>
        <v>2007</v>
      </c>
      <c r="AH156" s="92"/>
      <c r="AJ156" s="45">
        <f>AG158</f>
        <v>3362</v>
      </c>
      <c r="AK156" s="45"/>
      <c r="AL156" s="260">
        <f>INT(IF(AB156&lt;25,0,(AB156-23.5)/1.5)*10)</f>
        <v>0</v>
      </c>
      <c r="AM156" s="260">
        <f>INT(IF(AC156&lt;120,0,(AC156-117.6)/2.4)*10)</f>
        <v>0</v>
      </c>
      <c r="AN156" s="260">
        <f>INT(IF(AO156&gt;=441,0,(442.5-AO156)/2.5)*10)</f>
        <v>1206</v>
      </c>
      <c r="AO156" s="282">
        <f>IF(AND(AP156=0,AQ156=0),"",AP156*60+AQ156)</f>
        <v>141</v>
      </c>
      <c r="AP156" s="282">
        <f>HOUR(AD156)</f>
        <v>2</v>
      </c>
      <c r="AQ156" s="282">
        <f>MINUTE(AD156)</f>
        <v>21</v>
      </c>
      <c r="AT156" s="188">
        <f>D154</f>
        <v>0</v>
      </c>
      <c r="AU156" s="187">
        <f>IF(A156="A","QD","")</f>
      </c>
    </row>
    <row r="157" spans="2:47" ht="12.75">
      <c r="B157" s="516"/>
      <c r="C157" s="296"/>
      <c r="D157" s="111" t="s">
        <v>300</v>
      </c>
      <c r="E157" s="111" t="s">
        <v>299</v>
      </c>
      <c r="F157" s="322" t="s">
        <v>170</v>
      </c>
      <c r="G157" s="337"/>
      <c r="H157" s="434">
        <f>SUM(G157-G156)</f>
        <v>0</v>
      </c>
      <c r="I157" s="455">
        <v>9.4</v>
      </c>
      <c r="J157" s="107"/>
      <c r="K157" s="168">
        <f>INT(IF(J157="E",(IF((AND(I157&gt;10.99)*(I157&lt;14.21)),(14.3-I157)/0.1*10,(IF((AND(I157&gt;6)*(I157&lt;11.01)),(12.65-I157)/0.05*10,0))))+50,(IF((AND(I157&gt;10.99)*(I157&lt;14.21)),(14.3-I157)/0.1*10,(IF((AND(I157&gt;6)*(I157&lt;11.01)),(12.65-I157)/0.05*10,0))))))</f>
        <v>650</v>
      </c>
      <c r="L157" s="455"/>
      <c r="M157" s="168">
        <f>INT(IF(L157&lt;1,0,(L157-0.945)/0.055)*10)</f>
        <v>0</v>
      </c>
      <c r="N157" s="455"/>
      <c r="O157" s="168">
        <f>INT(IF(N157&lt;3,0,(N157-2.85)/0.15)*10)</f>
        <v>0</v>
      </c>
      <c r="P157" s="108"/>
      <c r="Q157" s="168">
        <f>INT(IF(P157&lt;5,0,(P157-4)/1)*10)</f>
        <v>0</v>
      </c>
      <c r="R157" s="109"/>
      <c r="S157" s="288">
        <f>INT(IF(R157&lt;30,0,(R157-27)/3)*10)</f>
        <v>0</v>
      </c>
      <c r="T157" s="455">
        <v>5.9</v>
      </c>
      <c r="U157" s="168">
        <f>INT(IF(T157&lt;2.2,0,(T157-2.135)/0.065)*10)</f>
        <v>579</v>
      </c>
      <c r="V157" s="109"/>
      <c r="W157" s="168">
        <f>INT(IF(V157&lt;5,0,(V157-4.3)/0.7)*10)</f>
        <v>0</v>
      </c>
      <c r="X157" s="96"/>
      <c r="Y157" s="168">
        <f>INT(IF(X157&lt;10,0,(X157-9)/1)*10)</f>
        <v>0</v>
      </c>
      <c r="Z157" s="458">
        <v>13.7</v>
      </c>
      <c r="AA157" s="168">
        <f>INT(IF(Z157&lt;5,0,(Z157-4.25)/0.75)*10)</f>
        <v>126</v>
      </c>
      <c r="AB157" s="306"/>
      <c r="AC157" s="108"/>
      <c r="AD157" s="483"/>
      <c r="AE157" s="265">
        <f>IF(AF157="ANO",(MAX(AL157:AN157)),0)</f>
        <v>0</v>
      </c>
      <c r="AF157" s="270" t="str">
        <f>IF(AND(ISNUMBER(AB157))*((ISNUMBER(AC157)))*(((ISNUMBER(AD157)))),"NE",IF(AND(ISNUMBER(AB157))*((ISNUMBER(AC157))),"NE",IF(AND(ISNUMBER(AB157))*((ISNUMBER(AD157))),"NE",IF(AND(ISNUMBER(AC157))*((ISNUMBER(AD157))),"NE",IF(AND(AB157="")*((AC157=""))*(((AD157=""))),"NE","ANO")))))</f>
        <v>NE</v>
      </c>
      <c r="AG157" s="167">
        <f>SUM(K157+M157+O157+Q157+S157+U157+W157+Y157+AA157+AE157)</f>
        <v>1355</v>
      </c>
      <c r="AH157" s="92"/>
      <c r="AJ157" s="45">
        <f>AG158</f>
        <v>3362</v>
      </c>
      <c r="AK157" s="45"/>
      <c r="AL157" s="260">
        <f>INT(IF(AB157&lt;25,0,(AB157-23.5)/1.5)*10)</f>
        <v>0</v>
      </c>
      <c r="AM157" s="260">
        <f>INT(IF(AC157&lt;120,0,(AC157-117.6)/2.4)*10)</f>
        <v>0</v>
      </c>
      <c r="AN157" s="260">
        <f>INT(IF(AO157&gt;=441,0,(442.5-AO157)/2.5)*10)</f>
        <v>0</v>
      </c>
      <c r="AO157" s="282">
        <f>IF(AND(AP157=0,AQ157=0),"",AP157*60+AQ157)</f>
      </c>
      <c r="AP157" s="282">
        <f>HOUR(AD157)</f>
        <v>0</v>
      </c>
      <c r="AQ157" s="282">
        <f>MINUTE(AD157)</f>
        <v>0</v>
      </c>
      <c r="AT157" s="188">
        <f>D154</f>
        <v>0</v>
      </c>
      <c r="AU157" s="187">
        <f>IF(A157="A","QD","")</f>
      </c>
    </row>
    <row r="158" spans="2:47" ht="13.5" thickBot="1">
      <c r="B158" s="516"/>
      <c r="C158" s="299"/>
      <c r="D158" s="112"/>
      <c r="E158" s="112"/>
      <c r="F158" s="326"/>
      <c r="G158" s="112"/>
      <c r="H158" s="112"/>
      <c r="I158" s="462"/>
      <c r="J158" s="112"/>
      <c r="K158" s="113"/>
      <c r="L158" s="462"/>
      <c r="M158" s="113"/>
      <c r="N158" s="462"/>
      <c r="O158" s="113"/>
      <c r="P158" s="505"/>
      <c r="Q158" s="113"/>
      <c r="R158" s="505"/>
      <c r="S158" s="112"/>
      <c r="T158" s="462"/>
      <c r="U158" s="112"/>
      <c r="V158" s="112"/>
      <c r="W158" s="112"/>
      <c r="X158" s="112"/>
      <c r="Y158" s="112"/>
      <c r="Z158" s="462"/>
      <c r="AA158" s="112"/>
      <c r="AB158" s="112"/>
      <c r="AC158" s="112"/>
      <c r="AD158" s="462"/>
      <c r="AE158" s="215" t="s">
        <v>166</v>
      </c>
      <c r="AF158" s="216"/>
      <c r="AG158" s="217">
        <f>SUM(AG156:AG157)</f>
        <v>3362</v>
      </c>
      <c r="AJ158" s="36">
        <f>AG158</f>
        <v>3362</v>
      </c>
      <c r="AK158" s="36"/>
      <c r="AL158" s="285"/>
      <c r="AM158" s="285"/>
      <c r="AN158" s="285"/>
      <c r="AO158" s="203"/>
      <c r="AP158" s="203"/>
      <c r="AQ158" s="203"/>
      <c r="AT158" s="23"/>
      <c r="AU158" s="23"/>
    </row>
    <row r="159" spans="2:47" ht="13.5" thickBot="1">
      <c r="B159" s="516"/>
      <c r="C159" s="376"/>
      <c r="D159" s="377"/>
      <c r="E159" s="377"/>
      <c r="F159" s="378"/>
      <c r="G159" s="378"/>
      <c r="H159" s="378"/>
      <c r="I159" s="460"/>
      <c r="J159" s="378"/>
      <c r="K159" s="379"/>
      <c r="L159" s="460"/>
      <c r="M159" s="379"/>
      <c r="N159" s="460"/>
      <c r="O159" s="379"/>
      <c r="P159" s="378"/>
      <c r="Q159" s="379"/>
      <c r="R159" s="378"/>
      <c r="S159" s="379"/>
      <c r="T159" s="460"/>
      <c r="U159" s="379"/>
      <c r="V159" s="380"/>
      <c r="W159" s="379"/>
      <c r="X159" s="378"/>
      <c r="Y159" s="379"/>
      <c r="Z159" s="460"/>
      <c r="AA159" s="379"/>
      <c r="AB159" s="381"/>
      <c r="AC159" s="380"/>
      <c r="AD159" s="485"/>
      <c r="AE159" s="379"/>
      <c r="AF159" s="382"/>
      <c r="AG159" s="383"/>
      <c r="AJ159" s="36">
        <f>AG158</f>
        <v>3362</v>
      </c>
      <c r="AK159" s="36"/>
      <c r="AL159" s="285"/>
      <c r="AM159" s="285"/>
      <c r="AN159" s="285"/>
      <c r="AO159" s="203"/>
      <c r="AP159" s="203"/>
      <c r="AQ159" s="203"/>
      <c r="AT159" s="15"/>
      <c r="AU159" s="15"/>
    </row>
    <row r="160" spans="2:47" ht="12.75">
      <c r="B160" s="516" t="s">
        <v>50</v>
      </c>
      <c r="C160" s="294" t="s">
        <v>117</v>
      </c>
      <c r="D160" s="315"/>
      <c r="E160" s="317"/>
      <c r="F160" s="498"/>
      <c r="G160" s="151"/>
      <c r="H160" s="151"/>
      <c r="I160" s="453" t="s">
        <v>11</v>
      </c>
      <c r="J160" s="153"/>
      <c r="K160" s="154" t="s">
        <v>21</v>
      </c>
      <c r="L160" s="466" t="s">
        <v>0</v>
      </c>
      <c r="M160" s="154" t="s">
        <v>21</v>
      </c>
      <c r="N160" s="471" t="s">
        <v>375</v>
      </c>
      <c r="O160" s="154" t="s">
        <v>21</v>
      </c>
      <c r="P160" s="156" t="s">
        <v>13</v>
      </c>
      <c r="Q160" s="154" t="s">
        <v>21</v>
      </c>
      <c r="R160" s="157" t="s">
        <v>23</v>
      </c>
      <c r="S160" s="160" t="s">
        <v>24</v>
      </c>
      <c r="T160" s="475" t="s">
        <v>14</v>
      </c>
      <c r="U160" s="154" t="s">
        <v>21</v>
      </c>
      <c r="V160" s="152" t="s">
        <v>15</v>
      </c>
      <c r="W160" s="154" t="s">
        <v>21</v>
      </c>
      <c r="X160" s="155" t="s">
        <v>35</v>
      </c>
      <c r="Y160" s="154" t="s">
        <v>21</v>
      </c>
      <c r="Z160" s="475" t="s">
        <v>1</v>
      </c>
      <c r="AA160" s="154" t="s">
        <v>21</v>
      </c>
      <c r="AB160" s="307" t="s">
        <v>22</v>
      </c>
      <c r="AC160" s="152" t="s">
        <v>25</v>
      </c>
      <c r="AD160" s="480" t="s">
        <v>254</v>
      </c>
      <c r="AE160" s="160" t="s">
        <v>21</v>
      </c>
      <c r="AF160" s="165"/>
      <c r="AG160" s="163" t="s">
        <v>2</v>
      </c>
      <c r="AJ160" s="37">
        <f>AG164</f>
        <v>3325</v>
      </c>
      <c r="AK160" s="37"/>
      <c r="AL160" s="279" t="s">
        <v>92</v>
      </c>
      <c r="AM160" s="279" t="s">
        <v>92</v>
      </c>
      <c r="AN160" s="279" t="s">
        <v>92</v>
      </c>
      <c r="AO160" s="279" t="s">
        <v>93</v>
      </c>
      <c r="AP160" s="279" t="s">
        <v>94</v>
      </c>
      <c r="AQ160" s="279" t="s">
        <v>95</v>
      </c>
      <c r="AU160" s="15"/>
    </row>
    <row r="161" spans="2:47" ht="12.75">
      <c r="B161" s="516"/>
      <c r="C161" s="295" t="s">
        <v>18</v>
      </c>
      <c r="D161" s="333" t="s">
        <v>159</v>
      </c>
      <c r="E161" s="333" t="s">
        <v>160</v>
      </c>
      <c r="F161" s="328" t="s">
        <v>169</v>
      </c>
      <c r="G161" s="96" t="s">
        <v>172</v>
      </c>
      <c r="H161" s="318" t="s">
        <v>173</v>
      </c>
      <c r="I161" s="454" t="s">
        <v>78</v>
      </c>
      <c r="J161" s="98"/>
      <c r="K161" s="114"/>
      <c r="L161" s="467" t="s">
        <v>19</v>
      </c>
      <c r="M161" s="114"/>
      <c r="N161" s="467" t="s">
        <v>19</v>
      </c>
      <c r="O161" s="114"/>
      <c r="P161" s="101" t="s">
        <v>20</v>
      </c>
      <c r="Q161" s="114"/>
      <c r="R161" s="101" t="s">
        <v>20</v>
      </c>
      <c r="S161" s="101"/>
      <c r="T161" s="473" t="s">
        <v>19</v>
      </c>
      <c r="U161" s="114"/>
      <c r="V161" s="98" t="s">
        <v>20</v>
      </c>
      <c r="W161" s="114"/>
      <c r="X161" s="100" t="s">
        <v>20</v>
      </c>
      <c r="Y161" s="114"/>
      <c r="Z161" s="473" t="s">
        <v>19</v>
      </c>
      <c r="AA161" s="114"/>
      <c r="AB161" s="308" t="s">
        <v>19</v>
      </c>
      <c r="AC161" s="98" t="s">
        <v>19</v>
      </c>
      <c r="AD161" s="481" t="s">
        <v>79</v>
      </c>
      <c r="AE161" s="101"/>
      <c r="AF161" s="149"/>
      <c r="AG161" s="164" t="s">
        <v>96</v>
      </c>
      <c r="AJ161" s="37">
        <f>AG164</f>
        <v>3325</v>
      </c>
      <c r="AK161" s="37"/>
      <c r="AL161" s="280" t="s">
        <v>22</v>
      </c>
      <c r="AM161" s="280" t="s">
        <v>25</v>
      </c>
      <c r="AN161" s="280" t="s">
        <v>91</v>
      </c>
      <c r="AO161" s="281" t="s">
        <v>91</v>
      </c>
      <c r="AP161" s="281" t="s">
        <v>91</v>
      </c>
      <c r="AQ161" s="281" t="s">
        <v>91</v>
      </c>
      <c r="AT161" s="15"/>
      <c r="AU161" s="15"/>
    </row>
    <row r="162" spans="2:47" ht="12.75">
      <c r="B162" s="516"/>
      <c r="C162" s="296"/>
      <c r="D162" s="105" t="s">
        <v>307</v>
      </c>
      <c r="E162" s="105" t="s">
        <v>308</v>
      </c>
      <c r="F162" s="321" t="s">
        <v>171</v>
      </c>
      <c r="G162" s="337"/>
      <c r="H162" s="176"/>
      <c r="I162" s="458">
        <v>10.2</v>
      </c>
      <c r="J162" s="110"/>
      <c r="K162" s="168">
        <f>INT(IF(J162="E",(IF((AND(I162&gt;10.99)*(I162&lt;14.21)),(14.3-I162)/0.1*10,(IF((AND(I162&gt;6)*(I162&lt;11.01)),(12.65-I162)/0.05*10,0))))+50,(IF((AND(I162&gt;10.99)*(I162&lt;14.21)),(14.3-I162)/0.1*10,(IF((AND(I162&gt;6)*(I162&lt;11.01)),(12.65-I162)/0.05*10,0))))))</f>
        <v>490</v>
      </c>
      <c r="L162" s="458">
        <v>3.15</v>
      </c>
      <c r="M162" s="168">
        <f>INT(IF(L162&lt;1,0,(L162-0.945)/0.055)*10)</f>
        <v>400</v>
      </c>
      <c r="N162" s="458">
        <v>8.21</v>
      </c>
      <c r="O162" s="168">
        <f>INT(IF(N162&lt;3,0,(N162-2.85)/0.15)*10)</f>
        <v>357</v>
      </c>
      <c r="P162" s="108"/>
      <c r="Q162" s="168">
        <f>INT(IF(P162&lt;5,0,(P162-4)/1)*10)</f>
        <v>0</v>
      </c>
      <c r="R162" s="109"/>
      <c r="S162" s="288">
        <f>INT(IF(R162&lt;30,0,(R162-27)/3)*10)</f>
        <v>0</v>
      </c>
      <c r="T162" s="458"/>
      <c r="U162" s="168">
        <f>INT(IF(T162&lt;2.2,0,(T162-2.135)/0.065)*10)</f>
        <v>0</v>
      </c>
      <c r="V162" s="109"/>
      <c r="W162" s="168">
        <f>INT(IF(V162&lt;5,0,(V162-4.3)/0.7)*10)</f>
        <v>0</v>
      </c>
      <c r="X162" s="96"/>
      <c r="Y162" s="168">
        <f>INT(IF(X162&lt;10,0,(X162-9)/1)*10)</f>
        <v>0</v>
      </c>
      <c r="Z162" s="458"/>
      <c r="AA162" s="168">
        <f>INT(IF(Z162&lt;5,0,(Z162-4.25)/0.75)*10)</f>
        <v>0</v>
      </c>
      <c r="AB162" s="306"/>
      <c r="AC162" s="108"/>
      <c r="AD162" s="482">
        <v>0.10069444444444443</v>
      </c>
      <c r="AE162" s="265">
        <f>IF(AF162="ANO",(MAX(AL162:AN162)),0)</f>
        <v>1190</v>
      </c>
      <c r="AF162" s="270" t="str">
        <f>IF(AND(ISNUMBER(AB162))*((ISNUMBER(AC162)))*(((ISNUMBER(AD162)))),"NE",IF(AND(ISNUMBER(AB162))*((ISNUMBER(AC162))),"NE",IF(AND(ISNUMBER(AB162))*((ISNUMBER(AD162))),"NE",IF(AND(ISNUMBER(AC162))*((ISNUMBER(AD162))),"NE",IF(AND(AB162="")*((AC162=""))*(((AD162=""))),"NE","ANO")))))</f>
        <v>ANO</v>
      </c>
      <c r="AG162" s="166">
        <f>SUM(K162+M162+O162+Q162+S162+U162+W162+Y162+AA162+AE162)</f>
        <v>2437</v>
      </c>
      <c r="AJ162" s="45">
        <f>AG164</f>
        <v>3325</v>
      </c>
      <c r="AK162" s="45"/>
      <c r="AL162" s="260">
        <f>INT(IF(AB162&lt;25,0,(AB162-23.5)/1.5)*10)</f>
        <v>0</v>
      </c>
      <c r="AM162" s="260">
        <f>INT(IF(AC162&lt;120,0,(AC162-117.6)/2.4)*10)</f>
        <v>0</v>
      </c>
      <c r="AN162" s="260">
        <f>INT(IF(AO162&gt;=441,0,(442.5-AO162)/2.5)*10)</f>
        <v>1190</v>
      </c>
      <c r="AO162" s="282">
        <f>IF(AND(AP162=0,AQ162=0),"",AP162*60+AQ162)</f>
        <v>145</v>
      </c>
      <c r="AP162" s="282">
        <f>HOUR(AD162)</f>
        <v>2</v>
      </c>
      <c r="AQ162" s="282">
        <f>MINUTE(AD162)</f>
        <v>25</v>
      </c>
      <c r="AT162" s="188">
        <f>D160</f>
        <v>0</v>
      </c>
      <c r="AU162" s="187">
        <f>IF(A162="A","QD","")</f>
      </c>
    </row>
    <row r="163" spans="2:47" ht="12.75">
      <c r="B163" s="516"/>
      <c r="C163" s="296"/>
      <c r="D163" s="111" t="s">
        <v>309</v>
      </c>
      <c r="E163" s="111" t="s">
        <v>310</v>
      </c>
      <c r="F163" s="322" t="s">
        <v>170</v>
      </c>
      <c r="G163" s="337"/>
      <c r="H163" s="434">
        <f>SUM(G163-G162)</f>
        <v>0</v>
      </c>
      <c r="I163" s="455">
        <v>11.3</v>
      </c>
      <c r="J163" s="107"/>
      <c r="K163" s="168">
        <f>INT(IF(J163="E",(IF((AND(I163&gt;10.99)*(I163&lt;14.21)),(14.3-I163)/0.1*10,(IF((AND(I163&gt;6)*(I163&lt;11.01)),(12.65-I163)/0.05*10,0))))+50,(IF((AND(I163&gt;10.99)*(I163&lt;14.21)),(14.3-I163)/0.1*10,(IF((AND(I163&gt;6)*(I163&lt;11.01)),(12.65-I163)/0.05*10,0))))))</f>
        <v>300</v>
      </c>
      <c r="L163" s="455"/>
      <c r="M163" s="168">
        <f>INT(IF(L163&lt;1,0,(L163-0.945)/0.055)*10)</f>
        <v>0</v>
      </c>
      <c r="N163" s="455"/>
      <c r="O163" s="168">
        <f>INT(IF(N163&lt;3,0,(N163-2.85)/0.15)*10)</f>
        <v>0</v>
      </c>
      <c r="P163" s="108"/>
      <c r="Q163" s="168">
        <f>INT(IF(P163&lt;5,0,(P163-4)/1)*10)</f>
        <v>0</v>
      </c>
      <c r="R163" s="109"/>
      <c r="S163" s="288">
        <f>INT(IF(R163&lt;30,0,(R163-27)/3)*10)</f>
        <v>0</v>
      </c>
      <c r="T163" s="455">
        <v>4.83</v>
      </c>
      <c r="U163" s="168">
        <f>INT(IF(T163&lt;2.2,0,(T163-2.135)/0.065)*10)</f>
        <v>414</v>
      </c>
      <c r="V163" s="109"/>
      <c r="W163" s="168">
        <f>INT(IF(V163&lt;5,0,(V163-4.3)/0.7)*10)</f>
        <v>0</v>
      </c>
      <c r="X163" s="96"/>
      <c r="Y163" s="168">
        <f>INT(IF(X163&lt;10,0,(X163-9)/1)*10)</f>
        <v>0</v>
      </c>
      <c r="Z163" s="458">
        <v>17.3</v>
      </c>
      <c r="AA163" s="168">
        <f>INT(IF(Z163&lt;5,0,(Z163-4.25)/0.75)*10)</f>
        <v>174</v>
      </c>
      <c r="AB163" s="306"/>
      <c r="AC163" s="108"/>
      <c r="AD163" s="483"/>
      <c r="AE163" s="265">
        <f>IF(AF163="ANO",(MAX(AL163:AN163)),0)</f>
        <v>0</v>
      </c>
      <c r="AF163" s="270" t="str">
        <f>IF(AND(ISNUMBER(AB163))*((ISNUMBER(AC163)))*(((ISNUMBER(AD163)))),"NE",IF(AND(ISNUMBER(AB163))*((ISNUMBER(AC163))),"NE",IF(AND(ISNUMBER(AB163))*((ISNUMBER(AD163))),"NE",IF(AND(ISNUMBER(AC163))*((ISNUMBER(AD163))),"NE",IF(AND(AB163="")*((AC163=""))*(((AD163=""))),"NE","ANO")))))</f>
        <v>NE</v>
      </c>
      <c r="AG163" s="167">
        <f>SUM(K163+M163+O163+Q163+S163+U163+W163+Y163+AA163+AE163)</f>
        <v>888</v>
      </c>
      <c r="AJ163" s="45">
        <f>AG164</f>
        <v>3325</v>
      </c>
      <c r="AK163" s="45"/>
      <c r="AL163" s="260">
        <f>INT(IF(AB163&lt;25,0,(AB163-23.5)/1.5)*10)</f>
        <v>0</v>
      </c>
      <c r="AM163" s="260">
        <f>INT(IF(AC163&lt;120,0,(AC163-117.6)/2.4)*10)</f>
        <v>0</v>
      </c>
      <c r="AN163" s="260">
        <f>INT(IF(AO163&gt;=441,0,(442.5-AO163)/2.5)*10)</f>
        <v>0</v>
      </c>
      <c r="AO163" s="282">
        <f>IF(AND(AP163=0,AQ163=0),"",AP163*60+AQ163)</f>
      </c>
      <c r="AP163" s="282">
        <f>HOUR(AD163)</f>
        <v>0</v>
      </c>
      <c r="AQ163" s="282">
        <f>MINUTE(AD163)</f>
        <v>0</v>
      </c>
      <c r="AT163" s="188">
        <f>D160</f>
        <v>0</v>
      </c>
      <c r="AU163" s="187">
        <f>IF(A163="A","QD","")</f>
      </c>
    </row>
    <row r="164" spans="2:47" ht="13.5" thickBot="1">
      <c r="B164" s="516"/>
      <c r="C164" s="299"/>
      <c r="D164" s="112"/>
      <c r="E164" s="112"/>
      <c r="F164" s="326"/>
      <c r="G164" s="112"/>
      <c r="H164" s="112"/>
      <c r="I164" s="462"/>
      <c r="J164" s="112"/>
      <c r="K164" s="112"/>
      <c r="L164" s="462"/>
      <c r="M164" s="112"/>
      <c r="N164" s="462"/>
      <c r="O164" s="112"/>
      <c r="P164" s="112"/>
      <c r="Q164" s="112"/>
      <c r="R164" s="112"/>
      <c r="S164" s="112"/>
      <c r="T164" s="462"/>
      <c r="U164" s="112"/>
      <c r="V164" s="112"/>
      <c r="W164" s="112"/>
      <c r="X164" s="112"/>
      <c r="Y164" s="112"/>
      <c r="Z164" s="462"/>
      <c r="AA164" s="112"/>
      <c r="AB164" s="112"/>
      <c r="AC164" s="112"/>
      <c r="AD164" s="462"/>
      <c r="AE164" s="215" t="s">
        <v>166</v>
      </c>
      <c r="AF164" s="216"/>
      <c r="AG164" s="217">
        <f>SUM(AG162:AG163)</f>
        <v>3325</v>
      </c>
      <c r="AJ164" s="36">
        <f>AG164</f>
        <v>3325</v>
      </c>
      <c r="AK164" s="36"/>
      <c r="AL164" s="36"/>
      <c r="AM164" s="36"/>
      <c r="AN164" s="36"/>
      <c r="AO164" s="15"/>
      <c r="AP164" s="15"/>
      <c r="AQ164" s="20"/>
      <c r="AT164" s="23"/>
      <c r="AU164" s="23"/>
    </row>
    <row r="165" spans="2:47" ht="13.5" thickBot="1">
      <c r="B165" s="516"/>
      <c r="C165" s="376"/>
      <c r="D165" s="377"/>
      <c r="E165" s="377"/>
      <c r="F165" s="378"/>
      <c r="G165" s="378"/>
      <c r="H165" s="378"/>
      <c r="I165" s="460"/>
      <c r="J165" s="378"/>
      <c r="K165" s="379"/>
      <c r="L165" s="460"/>
      <c r="M165" s="379"/>
      <c r="N165" s="460"/>
      <c r="O165" s="379"/>
      <c r="P165" s="378"/>
      <c r="Q165" s="379"/>
      <c r="R165" s="378"/>
      <c r="S165" s="379"/>
      <c r="T165" s="460"/>
      <c r="U165" s="379"/>
      <c r="V165" s="380"/>
      <c r="W165" s="379"/>
      <c r="X165" s="378"/>
      <c r="Y165" s="379"/>
      <c r="Z165" s="460"/>
      <c r="AA165" s="379"/>
      <c r="AB165" s="381"/>
      <c r="AC165" s="380"/>
      <c r="AD165" s="485"/>
      <c r="AE165" s="379"/>
      <c r="AF165" s="382"/>
      <c r="AG165" s="383"/>
      <c r="AJ165" s="36">
        <f>AG164</f>
        <v>3325</v>
      </c>
      <c r="AK165" s="36"/>
      <c r="AL165" s="36"/>
      <c r="AM165" s="36"/>
      <c r="AN165" s="36"/>
      <c r="AP165" s="15"/>
      <c r="AQ165" s="15"/>
      <c r="AT165" s="15"/>
      <c r="AU165" s="15"/>
    </row>
    <row r="166" spans="2:47" ht="12.75">
      <c r="B166" s="516" t="s">
        <v>51</v>
      </c>
      <c r="C166" s="294" t="s">
        <v>135</v>
      </c>
      <c r="D166" s="334"/>
      <c r="E166" s="335"/>
      <c r="F166" s="314"/>
      <c r="G166" s="151"/>
      <c r="H166" s="151"/>
      <c r="I166" s="453" t="s">
        <v>11</v>
      </c>
      <c r="J166" s="153"/>
      <c r="K166" s="154" t="s">
        <v>21</v>
      </c>
      <c r="L166" s="466" t="s">
        <v>0</v>
      </c>
      <c r="M166" s="154" t="s">
        <v>21</v>
      </c>
      <c r="N166" s="471" t="s">
        <v>375</v>
      </c>
      <c r="O166" s="154" t="s">
        <v>21</v>
      </c>
      <c r="P166" s="156" t="s">
        <v>13</v>
      </c>
      <c r="Q166" s="154" t="s">
        <v>21</v>
      </c>
      <c r="R166" s="157" t="s">
        <v>23</v>
      </c>
      <c r="S166" s="154" t="s">
        <v>21</v>
      </c>
      <c r="T166" s="475" t="s">
        <v>14</v>
      </c>
      <c r="U166" s="154" t="s">
        <v>21</v>
      </c>
      <c r="V166" s="152" t="s">
        <v>15</v>
      </c>
      <c r="W166" s="154" t="s">
        <v>21</v>
      </c>
      <c r="X166" s="155" t="s">
        <v>35</v>
      </c>
      <c r="Y166" s="154" t="s">
        <v>21</v>
      </c>
      <c r="Z166" s="475" t="s">
        <v>1</v>
      </c>
      <c r="AA166" s="154" t="s">
        <v>21</v>
      </c>
      <c r="AB166" s="307" t="s">
        <v>22</v>
      </c>
      <c r="AC166" s="152" t="s">
        <v>25</v>
      </c>
      <c r="AD166" s="480" t="s">
        <v>254</v>
      </c>
      <c r="AE166" s="160" t="s">
        <v>21</v>
      </c>
      <c r="AF166" s="165"/>
      <c r="AG166" s="163" t="s">
        <v>2</v>
      </c>
      <c r="AJ166" s="37">
        <f>AG170</f>
        <v>3310</v>
      </c>
      <c r="AK166" s="37"/>
      <c r="AL166" s="279" t="s">
        <v>92</v>
      </c>
      <c r="AM166" s="279" t="s">
        <v>92</v>
      </c>
      <c r="AN166" s="279" t="s">
        <v>92</v>
      </c>
      <c r="AO166" s="279" t="s">
        <v>93</v>
      </c>
      <c r="AP166" s="279" t="s">
        <v>94</v>
      </c>
      <c r="AQ166" s="279" t="s">
        <v>95</v>
      </c>
      <c r="AT166" s="15"/>
      <c r="AU166" s="15"/>
    </row>
    <row r="167" spans="2:47" ht="12.75">
      <c r="B167" s="516"/>
      <c r="C167" s="295" t="s">
        <v>18</v>
      </c>
      <c r="D167" s="333" t="s">
        <v>159</v>
      </c>
      <c r="E167" s="333" t="s">
        <v>160</v>
      </c>
      <c r="F167" s="328" t="s">
        <v>169</v>
      </c>
      <c r="G167" s="96" t="s">
        <v>172</v>
      </c>
      <c r="H167" s="318" t="s">
        <v>173</v>
      </c>
      <c r="I167" s="454" t="s">
        <v>78</v>
      </c>
      <c r="J167" s="98"/>
      <c r="K167" s="114"/>
      <c r="L167" s="467" t="s">
        <v>19</v>
      </c>
      <c r="M167" s="114"/>
      <c r="N167" s="467" t="s">
        <v>19</v>
      </c>
      <c r="O167" s="114"/>
      <c r="P167" s="101" t="s">
        <v>20</v>
      </c>
      <c r="Q167" s="114"/>
      <c r="R167" s="101" t="s">
        <v>20</v>
      </c>
      <c r="S167" s="114"/>
      <c r="T167" s="473" t="s">
        <v>19</v>
      </c>
      <c r="U167" s="114"/>
      <c r="V167" s="98" t="s">
        <v>20</v>
      </c>
      <c r="W167" s="114"/>
      <c r="X167" s="100" t="s">
        <v>20</v>
      </c>
      <c r="Y167" s="114"/>
      <c r="Z167" s="473" t="s">
        <v>19</v>
      </c>
      <c r="AA167" s="114"/>
      <c r="AB167" s="308" t="s">
        <v>19</v>
      </c>
      <c r="AC167" s="98" t="s">
        <v>19</v>
      </c>
      <c r="AD167" s="481" t="s">
        <v>79</v>
      </c>
      <c r="AE167" s="101"/>
      <c r="AF167" s="149"/>
      <c r="AG167" s="164" t="s">
        <v>96</v>
      </c>
      <c r="AJ167" s="37">
        <f>AG170</f>
        <v>3310</v>
      </c>
      <c r="AK167" s="37"/>
      <c r="AL167" s="280" t="s">
        <v>22</v>
      </c>
      <c r="AM167" s="280" t="s">
        <v>25</v>
      </c>
      <c r="AN167" s="280" t="s">
        <v>91</v>
      </c>
      <c r="AO167" s="281" t="s">
        <v>91</v>
      </c>
      <c r="AP167" s="281" t="s">
        <v>91</v>
      </c>
      <c r="AQ167" s="281" t="s">
        <v>91</v>
      </c>
      <c r="AT167" s="15"/>
      <c r="AU167" s="15"/>
    </row>
    <row r="168" spans="2:47" ht="12.75">
      <c r="B168" s="516"/>
      <c r="C168" s="296"/>
      <c r="D168" s="105" t="s">
        <v>353</v>
      </c>
      <c r="E168" s="105" t="s">
        <v>354</v>
      </c>
      <c r="F168" s="321" t="s">
        <v>171</v>
      </c>
      <c r="G168" s="337"/>
      <c r="H168" s="176"/>
      <c r="I168" s="458">
        <v>9.7</v>
      </c>
      <c r="J168" s="110"/>
      <c r="K168" s="168">
        <f>INT(IF(J168="E",(IF((AND(I168&gt;10.99)*(I168&lt;14.21)),(14.3-I168)/0.1*10,(IF((AND(I168&gt;6)*(I168&lt;11.01)),(12.65-I168)/0.05*10,0))))+50,(IF((AND(I168&gt;10.99)*(I168&lt;14.21)),(14.3-I168)/0.1*10,(IF((AND(I168&gt;6)*(I168&lt;11.01)),(12.65-I168)/0.05*10,0))))))</f>
        <v>590</v>
      </c>
      <c r="L168" s="458">
        <v>3.85</v>
      </c>
      <c r="M168" s="168">
        <f>INT(IF(L168&lt;1,0,(L168-0.945)/0.055)*10)</f>
        <v>528</v>
      </c>
      <c r="N168" s="458">
        <v>9.33</v>
      </c>
      <c r="O168" s="168">
        <f>INT(IF(N168&lt;3,0,(N168-2.85)/0.15)*10)</f>
        <v>432</v>
      </c>
      <c r="P168" s="108"/>
      <c r="Q168" s="168">
        <f>INT(IF(P168&lt;5,0,(P168-4)/1)*10)</f>
        <v>0</v>
      </c>
      <c r="R168" s="109"/>
      <c r="S168" s="288">
        <f>INT(IF(R168&lt;30,0,(R168-27)/3)*10)</f>
        <v>0</v>
      </c>
      <c r="T168" s="458"/>
      <c r="U168" s="168">
        <f>INT(IF(T168&lt;2.2,0,(T168-2.135)/0.065)*10)</f>
        <v>0</v>
      </c>
      <c r="V168" s="109"/>
      <c r="W168" s="168">
        <f>INT(IF(V168&lt;5,0,(V168-4.3)/0.7)*10)</f>
        <v>0</v>
      </c>
      <c r="X168" s="96"/>
      <c r="Y168" s="168">
        <f>INT(IF(X168&lt;10,0,(X168-9)/1)*10)</f>
        <v>0</v>
      </c>
      <c r="Z168" s="458"/>
      <c r="AA168" s="168">
        <f>INT(IF(Z168&lt;5,0,(Z168-4.25)/0.75)*10)</f>
        <v>0</v>
      </c>
      <c r="AB168" s="306"/>
      <c r="AC168" s="108"/>
      <c r="AD168" s="482">
        <v>0.1076388888888889</v>
      </c>
      <c r="AE168" s="265">
        <f>IF(AF168="ANO",(MAX(AL168:AN168)),0)</f>
        <v>1150</v>
      </c>
      <c r="AF168" s="270" t="str">
        <f>IF(AND(ISNUMBER(AB168))*((ISNUMBER(AC168)))*(((ISNUMBER(AD168)))),"NE",IF(AND(ISNUMBER(AB168))*((ISNUMBER(AC168))),"NE",IF(AND(ISNUMBER(AB168))*((ISNUMBER(AD168))),"NE",IF(AND(ISNUMBER(AC168))*((ISNUMBER(AD168))),"NE",IF(AND(AB168="")*((AC168=""))*(((AD168=""))),"NE","ANO")))))</f>
        <v>ANO</v>
      </c>
      <c r="AG168" s="166">
        <f>SUM(K168+M168+O168+Q168+S168+U168+W168+Y168+AA168+AE168)</f>
        <v>2700</v>
      </c>
      <c r="AJ168" s="45">
        <f>AG170</f>
        <v>3310</v>
      </c>
      <c r="AK168" s="45"/>
      <c r="AL168" s="260">
        <f>INT(IF(AB168&lt;25,0,(AB168-23.5)/1.5)*10)</f>
        <v>0</v>
      </c>
      <c r="AM168" s="260">
        <f>INT(IF(AC168&lt;120,0,(AC168-117.6)/2.4)*10)</f>
        <v>0</v>
      </c>
      <c r="AN168" s="260">
        <f>INT(IF(AO168&gt;=441,0,(442.5-AO168)/2.5)*10)</f>
        <v>1150</v>
      </c>
      <c r="AO168" s="282">
        <f>IF(AND(AP168=0,AQ168=0),"",AP168*60+AQ168)</f>
        <v>155</v>
      </c>
      <c r="AP168" s="282">
        <f>HOUR(AD168)</f>
        <v>2</v>
      </c>
      <c r="AQ168" s="282">
        <f>MINUTE(AD168)</f>
        <v>35</v>
      </c>
      <c r="AT168" s="188">
        <f>D166</f>
        <v>0</v>
      </c>
      <c r="AU168" s="187">
        <f>IF(A168="A","QD","")</f>
      </c>
    </row>
    <row r="169" spans="2:47" ht="12.75">
      <c r="B169" s="516"/>
      <c r="C169" s="296"/>
      <c r="D169" s="111" t="s">
        <v>351</v>
      </c>
      <c r="E169" s="111" t="s">
        <v>354</v>
      </c>
      <c r="F169" s="322" t="s">
        <v>170</v>
      </c>
      <c r="G169" s="337"/>
      <c r="H169" s="434">
        <f>SUM(G169-G168)</f>
        <v>0</v>
      </c>
      <c r="I169" s="455">
        <v>12.2</v>
      </c>
      <c r="J169" s="107"/>
      <c r="K169" s="168">
        <f>INT(IF(J169="E",(IF((AND(I169&gt;10.99)*(I169&lt;14.21)),(14.3-I169)/0.1*10,(IF((AND(I169&gt;6)*(I169&lt;11.01)),(12.65-I169)/0.05*10,0))))+50,(IF((AND(I169&gt;10.99)*(I169&lt;14.21)),(14.3-I169)/0.1*10,(IF((AND(I169&gt;6)*(I169&lt;11.01)),(12.65-I169)/0.05*10,0))))))</f>
        <v>210</v>
      </c>
      <c r="L169" s="455"/>
      <c r="M169" s="168">
        <f>INT(IF(L169&lt;1,0,(L169-0.945)/0.055)*10)</f>
        <v>0</v>
      </c>
      <c r="N169" s="455"/>
      <c r="O169" s="168">
        <f>INT(IF(N169&lt;3,0,(N169-2.85)/0.15)*10)</f>
        <v>0</v>
      </c>
      <c r="P169" s="108"/>
      <c r="Q169" s="168">
        <f>INT(IF(P169&lt;5,0,(P169-4)/1)*10)</f>
        <v>0</v>
      </c>
      <c r="R169" s="109"/>
      <c r="S169" s="288">
        <f>INT(IF(R169&lt;30,0,(R169-27)/3)*10)</f>
        <v>0</v>
      </c>
      <c r="T169" s="455">
        <v>4.3</v>
      </c>
      <c r="U169" s="168">
        <f>INT(IF(T169&lt;2.2,0,(T169-2.135)/0.065)*10)</f>
        <v>333</v>
      </c>
      <c r="V169" s="109"/>
      <c r="W169" s="168">
        <f>INT(IF(V169&lt;5,0,(V169-4.3)/0.7)*10)</f>
        <v>0</v>
      </c>
      <c r="X169" s="96"/>
      <c r="Y169" s="168">
        <f>INT(IF(X169&lt;10,0,(X169-9)/1)*10)</f>
        <v>0</v>
      </c>
      <c r="Z169" s="458">
        <v>9.3</v>
      </c>
      <c r="AA169" s="168">
        <f>INT(IF(Z169&lt;5,0,(Z169-4.25)/0.75)*10)</f>
        <v>67</v>
      </c>
      <c r="AB169" s="306"/>
      <c r="AC169" s="108"/>
      <c r="AD169" s="483"/>
      <c r="AE169" s="265">
        <f>IF(AF169="ANO",(MAX(AL169:AN169)),0)</f>
        <v>0</v>
      </c>
      <c r="AF169" s="270" t="str">
        <f>IF(AND(ISNUMBER(AB169))*((ISNUMBER(AC169)))*(((ISNUMBER(AD169)))),"NE",IF(AND(ISNUMBER(AB169))*((ISNUMBER(AC169))),"NE",IF(AND(ISNUMBER(AB169))*((ISNUMBER(AD169))),"NE",IF(AND(ISNUMBER(AC169))*((ISNUMBER(AD169))),"NE",IF(AND(AB169="")*((AC169=""))*(((AD169=""))),"NE","ANO")))))</f>
        <v>NE</v>
      </c>
      <c r="AG169" s="167">
        <f>SUM(K169+M169+O169+Q169+S169+U169+W169+Y169+AA169+AE169)</f>
        <v>610</v>
      </c>
      <c r="AJ169" s="45">
        <f>AG170</f>
        <v>3310</v>
      </c>
      <c r="AK169" s="45"/>
      <c r="AL169" s="260">
        <f>INT(IF(AB169&lt;25,0,(AB169-23.5)/1.5)*10)</f>
        <v>0</v>
      </c>
      <c r="AM169" s="260">
        <f>INT(IF(AC169&lt;120,0,(AC169-117.6)/2.4)*10)</f>
        <v>0</v>
      </c>
      <c r="AN169" s="260">
        <f>INT(IF(AO169&gt;=441,0,(442.5-AO169)/2.5)*10)</f>
        <v>0</v>
      </c>
      <c r="AO169" s="282">
        <f>IF(AND(AP169=0,AQ169=0),"",AP169*60+AQ169)</f>
      </c>
      <c r="AP169" s="282">
        <f>HOUR(AD169)</f>
        <v>0</v>
      </c>
      <c r="AQ169" s="282">
        <f>MINUTE(AD169)</f>
        <v>0</v>
      </c>
      <c r="AT169" s="188">
        <f>D166</f>
        <v>0</v>
      </c>
      <c r="AU169" s="187">
        <f>IF(A169="A","QD","")</f>
      </c>
    </row>
    <row r="170" spans="2:47" ht="13.5" thickBot="1">
      <c r="B170" s="516"/>
      <c r="C170" s="299"/>
      <c r="D170" s="112"/>
      <c r="E170" s="112"/>
      <c r="F170" s="326"/>
      <c r="G170" s="112"/>
      <c r="H170" s="112"/>
      <c r="I170" s="462"/>
      <c r="J170" s="112"/>
      <c r="K170" s="113"/>
      <c r="L170" s="462"/>
      <c r="M170" s="113"/>
      <c r="N170" s="462"/>
      <c r="O170" s="113"/>
      <c r="P170" s="505"/>
      <c r="Q170" s="113"/>
      <c r="R170" s="505"/>
      <c r="S170" s="115"/>
      <c r="T170" s="462"/>
      <c r="U170" s="112"/>
      <c r="V170" s="112"/>
      <c r="W170" s="112"/>
      <c r="X170" s="112"/>
      <c r="Y170" s="112"/>
      <c r="Z170" s="462"/>
      <c r="AA170" s="112"/>
      <c r="AB170" s="112"/>
      <c r="AC170" s="112"/>
      <c r="AD170" s="462"/>
      <c r="AE170" s="215" t="s">
        <v>166</v>
      </c>
      <c r="AF170" s="216"/>
      <c r="AG170" s="217">
        <f>SUM(AG168:AG169)</f>
        <v>3310</v>
      </c>
      <c r="AJ170" s="36">
        <f>AG170</f>
        <v>3310</v>
      </c>
      <c r="AK170" s="36"/>
      <c r="AL170" s="285"/>
      <c r="AM170" s="285"/>
      <c r="AN170" s="285"/>
      <c r="AO170" s="203"/>
      <c r="AP170" s="203"/>
      <c r="AQ170" s="203"/>
      <c r="AT170" s="23"/>
      <c r="AU170" s="23"/>
    </row>
    <row r="171" spans="2:47" ht="13.5" thickBot="1">
      <c r="B171" s="516"/>
      <c r="C171" s="376"/>
      <c r="D171" s="377"/>
      <c r="E171" s="377"/>
      <c r="F171" s="378"/>
      <c r="G171" s="378"/>
      <c r="H171" s="378"/>
      <c r="I171" s="460"/>
      <c r="J171" s="378"/>
      <c r="K171" s="379"/>
      <c r="L171" s="460"/>
      <c r="M171" s="379"/>
      <c r="N171" s="460"/>
      <c r="O171" s="379"/>
      <c r="P171" s="378"/>
      <c r="Q171" s="379"/>
      <c r="R171" s="378"/>
      <c r="S171" s="379"/>
      <c r="T171" s="460"/>
      <c r="U171" s="379"/>
      <c r="V171" s="380"/>
      <c r="W171" s="379"/>
      <c r="X171" s="378"/>
      <c r="Y171" s="379"/>
      <c r="Z171" s="460"/>
      <c r="AA171" s="379"/>
      <c r="AB171" s="381"/>
      <c r="AC171" s="380"/>
      <c r="AD171" s="485"/>
      <c r="AE171" s="379"/>
      <c r="AF171" s="382"/>
      <c r="AG171" s="383"/>
      <c r="AJ171" s="36">
        <f>AG170</f>
        <v>3310</v>
      </c>
      <c r="AK171" s="36"/>
      <c r="AL171" s="285"/>
      <c r="AM171" s="285"/>
      <c r="AN171" s="285"/>
      <c r="AO171" s="203"/>
      <c r="AP171" s="203"/>
      <c r="AQ171" s="203"/>
      <c r="AT171" s="15"/>
      <c r="AU171" s="15"/>
    </row>
    <row r="172" spans="2:47" ht="12.75">
      <c r="B172" s="516" t="s">
        <v>52</v>
      </c>
      <c r="C172" s="294" t="s">
        <v>124</v>
      </c>
      <c r="D172" s="334"/>
      <c r="E172" s="335"/>
      <c r="F172" s="324"/>
      <c r="G172" s="151"/>
      <c r="H172" s="151"/>
      <c r="I172" s="453" t="s">
        <v>11</v>
      </c>
      <c r="J172" s="153"/>
      <c r="K172" s="154" t="s">
        <v>21</v>
      </c>
      <c r="L172" s="466" t="s">
        <v>0</v>
      </c>
      <c r="M172" s="154" t="s">
        <v>21</v>
      </c>
      <c r="N172" s="471" t="s">
        <v>375</v>
      </c>
      <c r="O172" s="154" t="s">
        <v>21</v>
      </c>
      <c r="P172" s="156" t="s">
        <v>13</v>
      </c>
      <c r="Q172" s="154" t="s">
        <v>21</v>
      </c>
      <c r="R172" s="157" t="s">
        <v>23</v>
      </c>
      <c r="S172" s="154" t="s">
        <v>21</v>
      </c>
      <c r="T172" s="475" t="s">
        <v>14</v>
      </c>
      <c r="U172" s="154" t="s">
        <v>21</v>
      </c>
      <c r="V172" s="152" t="s">
        <v>15</v>
      </c>
      <c r="W172" s="154" t="s">
        <v>21</v>
      </c>
      <c r="X172" s="155" t="s">
        <v>35</v>
      </c>
      <c r="Y172" s="154" t="s">
        <v>21</v>
      </c>
      <c r="Z172" s="475" t="s">
        <v>1</v>
      </c>
      <c r="AA172" s="154" t="s">
        <v>21</v>
      </c>
      <c r="AB172" s="307" t="s">
        <v>22</v>
      </c>
      <c r="AC172" s="152" t="s">
        <v>25</v>
      </c>
      <c r="AD172" s="480" t="s">
        <v>254</v>
      </c>
      <c r="AE172" s="160" t="s">
        <v>21</v>
      </c>
      <c r="AF172" s="165"/>
      <c r="AG172" s="163" t="s">
        <v>2</v>
      </c>
      <c r="AJ172" s="37">
        <f>AG176</f>
        <v>3292</v>
      </c>
      <c r="AK172" s="37"/>
      <c r="AL172" s="279" t="s">
        <v>92</v>
      </c>
      <c r="AM172" s="279" t="s">
        <v>92</v>
      </c>
      <c r="AN172" s="279" t="s">
        <v>92</v>
      </c>
      <c r="AO172" s="279" t="s">
        <v>93</v>
      </c>
      <c r="AP172" s="279" t="s">
        <v>94</v>
      </c>
      <c r="AQ172" s="279" t="s">
        <v>95</v>
      </c>
      <c r="AT172" s="18"/>
      <c r="AU172" s="17"/>
    </row>
    <row r="173" spans="2:47" ht="12.75">
      <c r="B173" s="516"/>
      <c r="C173" s="295" t="s">
        <v>18</v>
      </c>
      <c r="D173" s="333" t="s">
        <v>159</v>
      </c>
      <c r="E173" s="333" t="s">
        <v>160</v>
      </c>
      <c r="F173" s="328" t="s">
        <v>169</v>
      </c>
      <c r="G173" s="96" t="s">
        <v>172</v>
      </c>
      <c r="H173" s="318" t="s">
        <v>173</v>
      </c>
      <c r="I173" s="454" t="s">
        <v>78</v>
      </c>
      <c r="J173" s="98"/>
      <c r="K173" s="114"/>
      <c r="L173" s="467" t="s">
        <v>19</v>
      </c>
      <c r="M173" s="114"/>
      <c r="N173" s="467" t="s">
        <v>19</v>
      </c>
      <c r="O173" s="114"/>
      <c r="P173" s="101" t="s">
        <v>20</v>
      </c>
      <c r="Q173" s="114"/>
      <c r="R173" s="101" t="s">
        <v>20</v>
      </c>
      <c r="S173" s="114"/>
      <c r="T173" s="473" t="s">
        <v>19</v>
      </c>
      <c r="U173" s="114"/>
      <c r="V173" s="98" t="s">
        <v>20</v>
      </c>
      <c r="W173" s="114"/>
      <c r="X173" s="100" t="s">
        <v>20</v>
      </c>
      <c r="Y173" s="114"/>
      <c r="Z173" s="473" t="s">
        <v>19</v>
      </c>
      <c r="AA173" s="114"/>
      <c r="AB173" s="308" t="s">
        <v>19</v>
      </c>
      <c r="AC173" s="98" t="s">
        <v>19</v>
      </c>
      <c r="AD173" s="481" t="s">
        <v>79</v>
      </c>
      <c r="AE173" s="101"/>
      <c r="AF173" s="149"/>
      <c r="AG173" s="164" t="s">
        <v>96</v>
      </c>
      <c r="AJ173" s="37">
        <f>AG176</f>
        <v>3292</v>
      </c>
      <c r="AK173" s="37"/>
      <c r="AL173" s="280" t="s">
        <v>22</v>
      </c>
      <c r="AM173" s="280" t="s">
        <v>25</v>
      </c>
      <c r="AN173" s="280" t="s">
        <v>91</v>
      </c>
      <c r="AO173" s="281" t="s">
        <v>91</v>
      </c>
      <c r="AP173" s="281" t="s">
        <v>91</v>
      </c>
      <c r="AQ173" s="281" t="s">
        <v>91</v>
      </c>
      <c r="AT173" s="18"/>
      <c r="AU173" s="17"/>
    </row>
    <row r="174" spans="2:47" ht="12.75">
      <c r="B174" s="516"/>
      <c r="C174" s="296"/>
      <c r="D174" s="105" t="s">
        <v>283</v>
      </c>
      <c r="E174" s="105" t="s">
        <v>329</v>
      </c>
      <c r="F174" s="321" t="s">
        <v>171</v>
      </c>
      <c r="G174" s="337"/>
      <c r="H174" s="176"/>
      <c r="I174" s="458">
        <v>9.5</v>
      </c>
      <c r="J174" s="110"/>
      <c r="K174" s="168">
        <f>INT(IF(J174="E",(IF((AND(I174&gt;10.99)*(I174&lt;14.21)),(14.3-I174)/0.1*10,(IF((AND(I174&gt;6)*(I174&lt;11.01)),(12.65-I174)/0.05*10,0))))+50,(IF((AND(I174&gt;10.99)*(I174&lt;14.21)),(14.3-I174)/0.1*10,(IF((AND(I174&gt;6)*(I174&lt;11.01)),(12.65-I174)/0.05*10,0))))))</f>
        <v>630</v>
      </c>
      <c r="L174" s="458">
        <v>3.75</v>
      </c>
      <c r="M174" s="168">
        <f>INT(IF(L174&lt;1,0,(L174-0.945)/0.055)*10)</f>
        <v>510</v>
      </c>
      <c r="N174" s="458">
        <v>12.05</v>
      </c>
      <c r="O174" s="168">
        <f>INT(IF(N174&lt;3,0,(N174-2.85)/0.15)*10)</f>
        <v>613</v>
      </c>
      <c r="P174" s="108"/>
      <c r="Q174" s="168">
        <f>INT(IF(P174&lt;5,0,(P174-4)/1)*10)</f>
        <v>0</v>
      </c>
      <c r="R174" s="109"/>
      <c r="S174" s="288">
        <f>INT(IF(R174&lt;30,0,(R174-27)/3)*10)</f>
        <v>0</v>
      </c>
      <c r="T174" s="458"/>
      <c r="U174" s="168">
        <f>INT(IF(T174&lt;2.2,0,(T174-2.135)/0.065)*10)</f>
        <v>0</v>
      </c>
      <c r="V174" s="109"/>
      <c r="W174" s="168">
        <f>INT(IF(V174&lt;5,0,(V174-4.3)/0.7)*10)</f>
        <v>0</v>
      </c>
      <c r="X174" s="96"/>
      <c r="Y174" s="168">
        <f>INT(IF(X174&lt;10,0,(X174-9)/1)*10)</f>
        <v>0</v>
      </c>
      <c r="Z174" s="458"/>
      <c r="AA174" s="168">
        <f>INT(IF(Z174&lt;5,0,(Z174-4.25)/0.75)*10)</f>
        <v>0</v>
      </c>
      <c r="AB174" s="306"/>
      <c r="AC174" s="108"/>
      <c r="AD174" s="482">
        <v>0.10486111111111111</v>
      </c>
      <c r="AE174" s="265">
        <f>IF(AF174="ANO",(MAX(AL174:AN174)),0)</f>
        <v>1166</v>
      </c>
      <c r="AF174" s="270" t="str">
        <f>IF(AND(ISNUMBER(AB174))*((ISNUMBER(AC174)))*(((ISNUMBER(AD174)))),"NE",IF(AND(ISNUMBER(AB174))*((ISNUMBER(AC174))),"NE",IF(AND(ISNUMBER(AB174))*((ISNUMBER(AD174))),"NE",IF(AND(ISNUMBER(AC174))*((ISNUMBER(AD174))),"NE",IF(AND(AB174="")*((AC174=""))*(((AD174=""))),"NE","ANO")))))</f>
        <v>ANO</v>
      </c>
      <c r="AG174" s="166">
        <f>SUM(K174+M174+O174+Q174+S174+U174+W174+Y174+AA174+AE174)</f>
        <v>2919</v>
      </c>
      <c r="AJ174" s="45">
        <f>AG176</f>
        <v>3292</v>
      </c>
      <c r="AK174" s="45"/>
      <c r="AL174" s="260">
        <f>INT(IF(AB174&lt;25,0,(AB174-23.5)/1.5)*10)</f>
        <v>0</v>
      </c>
      <c r="AM174" s="260">
        <f>INT(IF(AC174&lt;120,0,(AC174-117.6)/2.4)*10)</f>
        <v>0</v>
      </c>
      <c r="AN174" s="260">
        <f>INT(IF(AO174&gt;=441,0,(442.5-AO174)/2.5)*10)</f>
        <v>1166</v>
      </c>
      <c r="AO174" s="282">
        <f>IF(AND(AP174=0,AQ174=0),"",AP174*60+AQ174)</f>
        <v>151</v>
      </c>
      <c r="AP174" s="282">
        <f>HOUR(AD174)</f>
        <v>2</v>
      </c>
      <c r="AQ174" s="282">
        <f>MINUTE(AD174)</f>
        <v>31</v>
      </c>
      <c r="AT174" s="188">
        <f>D172</f>
        <v>0</v>
      </c>
      <c r="AU174" s="187">
        <f>IF(A174="A","QD","")</f>
      </c>
    </row>
    <row r="175" spans="2:47" ht="12.75">
      <c r="B175" s="516"/>
      <c r="C175" s="296"/>
      <c r="D175" s="111" t="s">
        <v>331</v>
      </c>
      <c r="E175" s="111" t="s">
        <v>330</v>
      </c>
      <c r="F175" s="322" t="s">
        <v>170</v>
      </c>
      <c r="G175" s="337"/>
      <c r="H175" s="434">
        <f>SUM(G175-G174)</f>
        <v>0</v>
      </c>
      <c r="I175" s="455">
        <v>13.2</v>
      </c>
      <c r="J175" s="107"/>
      <c r="K175" s="168">
        <f>INT(IF(J175="E",(IF((AND(I175&gt;10.99)*(I175&lt;14.21)),(14.3-I175)/0.1*10,(IF((AND(I175&gt;6)*(I175&lt;11.01)),(12.65-I175)/0.05*10,0))))+50,(IF((AND(I175&gt;10.99)*(I175&lt;14.21)),(14.3-I175)/0.1*10,(IF((AND(I175&gt;6)*(I175&lt;11.01)),(12.65-I175)/0.05*10,0))))))</f>
        <v>110</v>
      </c>
      <c r="L175" s="455"/>
      <c r="M175" s="168">
        <f>INT(IF(L175&lt;1,0,(L175-0.945)/0.055)*10)</f>
        <v>0</v>
      </c>
      <c r="N175" s="455"/>
      <c r="O175" s="168">
        <f>INT(IF(N175&lt;3,0,(N175-2.85)/0.15)*10)</f>
        <v>0</v>
      </c>
      <c r="P175" s="108"/>
      <c r="Q175" s="168">
        <f>INT(IF(P175&lt;5,0,(P175-4)/1)*10)</f>
        <v>0</v>
      </c>
      <c r="R175" s="109"/>
      <c r="S175" s="288">
        <f>INT(IF(R175&lt;30,0,(R175-27)/3)*10)</f>
        <v>0</v>
      </c>
      <c r="T175" s="455">
        <v>3.7</v>
      </c>
      <c r="U175" s="168">
        <f>INT(IF(T175&lt;2.2,0,(T175-2.135)/0.065)*10)</f>
        <v>240</v>
      </c>
      <c r="V175" s="109"/>
      <c r="W175" s="168">
        <f>INT(IF(V175&lt;5,0,(V175-4.3)/0.7)*10)</f>
        <v>0</v>
      </c>
      <c r="X175" s="96"/>
      <c r="Y175" s="168">
        <f>INT(IF(X175&lt;10,0,(X175-9)/1)*10)</f>
        <v>0</v>
      </c>
      <c r="Z175" s="458">
        <v>6</v>
      </c>
      <c r="AA175" s="168">
        <f>INT(IF(Z175&lt;5,0,(Z175-4.25)/0.75)*10)</f>
        <v>23</v>
      </c>
      <c r="AB175" s="306"/>
      <c r="AC175" s="108"/>
      <c r="AD175" s="483"/>
      <c r="AE175" s="265">
        <f>IF(AF175="ANO",(MAX(AL175:AN175)),0)</f>
        <v>0</v>
      </c>
      <c r="AF175" s="270" t="str">
        <f>IF(AND(ISNUMBER(AB175))*((ISNUMBER(AC175)))*(((ISNUMBER(AD175)))),"NE",IF(AND(ISNUMBER(AB175))*((ISNUMBER(AC175))),"NE",IF(AND(ISNUMBER(AB175))*((ISNUMBER(AD175))),"NE",IF(AND(ISNUMBER(AC175))*((ISNUMBER(AD175))),"NE",IF(AND(AB175="")*((AC175=""))*(((AD175=""))),"NE","ANO")))))</f>
        <v>NE</v>
      </c>
      <c r="AG175" s="167">
        <f>SUM(K175+M175+O175+Q175+S175+U175+W175+Y175+AA175+AE175)</f>
        <v>373</v>
      </c>
      <c r="AJ175" s="45">
        <f>AG176</f>
        <v>3292</v>
      </c>
      <c r="AK175" s="45"/>
      <c r="AL175" s="260">
        <f>INT(IF(AB175&lt;25,0,(AB175-23.5)/1.5)*10)</f>
        <v>0</v>
      </c>
      <c r="AM175" s="260">
        <f>INT(IF(AC175&lt;120,0,(AC175-117.6)/2.4)*10)</f>
        <v>0</v>
      </c>
      <c r="AN175" s="260">
        <f>INT(IF(AO175&gt;=441,0,(442.5-AO175)/2.5)*10)</f>
        <v>0</v>
      </c>
      <c r="AO175" s="282">
        <f>IF(AND(AP175=0,AQ175=0),"",AP175*60+AQ175)</f>
      </c>
      <c r="AP175" s="282">
        <f>HOUR(AD175)</f>
        <v>0</v>
      </c>
      <c r="AQ175" s="282">
        <f>MINUTE(AD175)</f>
        <v>0</v>
      </c>
      <c r="AT175" s="188">
        <f>D172</f>
        <v>0</v>
      </c>
      <c r="AU175" s="187">
        <f>IF(A175="A","QD","")</f>
      </c>
    </row>
    <row r="176" spans="2:47" ht="13.5" thickBot="1">
      <c r="B176" s="516"/>
      <c r="C176" s="299"/>
      <c r="D176" s="112"/>
      <c r="E176" s="112"/>
      <c r="F176" s="326"/>
      <c r="G176" s="112"/>
      <c r="H176" s="112"/>
      <c r="I176" s="462"/>
      <c r="J176" s="112"/>
      <c r="K176" s="112"/>
      <c r="L176" s="462"/>
      <c r="M176" s="112"/>
      <c r="N176" s="462"/>
      <c r="O176" s="112"/>
      <c r="P176" s="112"/>
      <c r="Q176" s="112"/>
      <c r="R176" s="112"/>
      <c r="S176" s="112"/>
      <c r="T176" s="462"/>
      <c r="U176" s="112"/>
      <c r="V176" s="112"/>
      <c r="W176" s="112"/>
      <c r="X176" s="112"/>
      <c r="Y176" s="112"/>
      <c r="Z176" s="462"/>
      <c r="AA176" s="112"/>
      <c r="AB176" s="112"/>
      <c r="AC176" s="112"/>
      <c r="AD176" s="462"/>
      <c r="AE176" s="215" t="s">
        <v>166</v>
      </c>
      <c r="AF176" s="216"/>
      <c r="AG176" s="217">
        <f>SUM(AG174:AG175)</f>
        <v>3292</v>
      </c>
      <c r="AJ176" s="36">
        <f>AG176</f>
        <v>3292</v>
      </c>
      <c r="AK176" s="36"/>
      <c r="AL176" s="36"/>
      <c r="AM176" s="36"/>
      <c r="AN176" s="36"/>
      <c r="AO176" s="15"/>
      <c r="AP176" s="15"/>
      <c r="AQ176" s="20"/>
      <c r="AT176" s="15"/>
      <c r="AU176" s="15"/>
    </row>
    <row r="177" spans="2:43" ht="13.5" thickBot="1">
      <c r="B177" s="516"/>
      <c r="C177" s="376"/>
      <c r="D177" s="377"/>
      <c r="E177" s="377"/>
      <c r="F177" s="378"/>
      <c r="G177" s="378"/>
      <c r="H177" s="378"/>
      <c r="I177" s="460"/>
      <c r="J177" s="378"/>
      <c r="K177" s="379"/>
      <c r="L177" s="460"/>
      <c r="M177" s="379"/>
      <c r="N177" s="460"/>
      <c r="O177" s="379"/>
      <c r="P177" s="378"/>
      <c r="Q177" s="379"/>
      <c r="R177" s="378"/>
      <c r="S177" s="379"/>
      <c r="T177" s="460"/>
      <c r="U177" s="379"/>
      <c r="V177" s="380"/>
      <c r="W177" s="379"/>
      <c r="X177" s="378"/>
      <c r="Y177" s="379"/>
      <c r="Z177" s="460"/>
      <c r="AA177" s="379"/>
      <c r="AB177" s="381"/>
      <c r="AC177" s="380"/>
      <c r="AD177" s="485"/>
      <c r="AE177" s="379"/>
      <c r="AF177" s="382"/>
      <c r="AG177" s="383"/>
      <c r="AJ177" s="36">
        <f>AG176</f>
        <v>3292</v>
      </c>
      <c r="AK177" s="36"/>
      <c r="AL177" s="36"/>
      <c r="AM177" s="36"/>
      <c r="AN177" s="36"/>
      <c r="AP177" s="15"/>
      <c r="AQ177" s="15"/>
    </row>
    <row r="178" spans="2:43" ht="12.75">
      <c r="B178" s="516" t="s">
        <v>53</v>
      </c>
      <c r="C178" s="294" t="s">
        <v>133</v>
      </c>
      <c r="D178" s="315"/>
      <c r="E178" s="317"/>
      <c r="F178" s="314"/>
      <c r="G178" s="151"/>
      <c r="H178" s="151"/>
      <c r="I178" s="453" t="s">
        <v>11</v>
      </c>
      <c r="J178" s="153"/>
      <c r="K178" s="154" t="s">
        <v>21</v>
      </c>
      <c r="L178" s="466" t="s">
        <v>0</v>
      </c>
      <c r="M178" s="154" t="s">
        <v>21</v>
      </c>
      <c r="N178" s="471" t="s">
        <v>375</v>
      </c>
      <c r="O178" s="154" t="s">
        <v>21</v>
      </c>
      <c r="P178" s="156" t="s">
        <v>13</v>
      </c>
      <c r="Q178" s="154" t="s">
        <v>21</v>
      </c>
      <c r="R178" s="157" t="s">
        <v>23</v>
      </c>
      <c r="S178" s="154" t="s">
        <v>77</v>
      </c>
      <c r="T178" s="475" t="s">
        <v>14</v>
      </c>
      <c r="U178" s="154" t="s">
        <v>21</v>
      </c>
      <c r="V178" s="152" t="s">
        <v>15</v>
      </c>
      <c r="W178" s="154" t="s">
        <v>21</v>
      </c>
      <c r="X178" s="155" t="s">
        <v>35</v>
      </c>
      <c r="Y178" s="154" t="s">
        <v>21</v>
      </c>
      <c r="Z178" s="475" t="s">
        <v>1</v>
      </c>
      <c r="AA178" s="154" t="s">
        <v>21</v>
      </c>
      <c r="AB178" s="307" t="s">
        <v>22</v>
      </c>
      <c r="AC178" s="152" t="s">
        <v>25</v>
      </c>
      <c r="AD178" s="480" t="s">
        <v>254</v>
      </c>
      <c r="AE178" s="160" t="s">
        <v>21</v>
      </c>
      <c r="AF178" s="165"/>
      <c r="AG178" s="163" t="s">
        <v>2</v>
      </c>
      <c r="AJ178" s="37">
        <f>AG182</f>
        <v>3202</v>
      </c>
      <c r="AK178" s="37"/>
      <c r="AL178" s="279" t="s">
        <v>92</v>
      </c>
      <c r="AM178" s="279" t="s">
        <v>92</v>
      </c>
      <c r="AN178" s="279" t="s">
        <v>92</v>
      </c>
      <c r="AO178" s="279" t="s">
        <v>93</v>
      </c>
      <c r="AP178" s="279" t="s">
        <v>94</v>
      </c>
      <c r="AQ178" s="279" t="s">
        <v>95</v>
      </c>
    </row>
    <row r="179" spans="2:43" ht="12.75">
      <c r="B179" s="516"/>
      <c r="C179" s="295" t="s">
        <v>18</v>
      </c>
      <c r="D179" s="333" t="s">
        <v>159</v>
      </c>
      <c r="E179" s="333" t="s">
        <v>160</v>
      </c>
      <c r="F179" s="328" t="s">
        <v>169</v>
      </c>
      <c r="G179" s="96" t="s">
        <v>172</v>
      </c>
      <c r="H179" s="318" t="s">
        <v>173</v>
      </c>
      <c r="I179" s="454" t="s">
        <v>78</v>
      </c>
      <c r="J179" s="98"/>
      <c r="K179" s="114"/>
      <c r="L179" s="467" t="s">
        <v>19</v>
      </c>
      <c r="M179" s="114"/>
      <c r="N179" s="467" t="s">
        <v>19</v>
      </c>
      <c r="O179" s="114"/>
      <c r="P179" s="101" t="s">
        <v>20</v>
      </c>
      <c r="Q179" s="114"/>
      <c r="R179" s="101" t="s">
        <v>20</v>
      </c>
      <c r="S179" s="114"/>
      <c r="T179" s="473" t="s">
        <v>19</v>
      </c>
      <c r="U179" s="114"/>
      <c r="V179" s="98" t="s">
        <v>20</v>
      </c>
      <c r="W179" s="114"/>
      <c r="X179" s="100" t="s">
        <v>20</v>
      </c>
      <c r="Y179" s="114"/>
      <c r="Z179" s="473" t="s">
        <v>19</v>
      </c>
      <c r="AA179" s="114"/>
      <c r="AB179" s="308" t="s">
        <v>19</v>
      </c>
      <c r="AC179" s="98" t="s">
        <v>19</v>
      </c>
      <c r="AD179" s="481" t="s">
        <v>79</v>
      </c>
      <c r="AE179" s="101"/>
      <c r="AF179" s="149"/>
      <c r="AG179" s="164" t="s">
        <v>96</v>
      </c>
      <c r="AJ179" s="37">
        <f>AG182</f>
        <v>3202</v>
      </c>
      <c r="AK179" s="37"/>
      <c r="AL179" s="280" t="s">
        <v>22</v>
      </c>
      <c r="AM179" s="280" t="s">
        <v>25</v>
      </c>
      <c r="AN179" s="280" t="s">
        <v>91</v>
      </c>
      <c r="AO179" s="281" t="s">
        <v>91</v>
      </c>
      <c r="AP179" s="281" t="s">
        <v>91</v>
      </c>
      <c r="AQ179" s="281" t="s">
        <v>91</v>
      </c>
    </row>
    <row r="180" spans="2:47" ht="12.75">
      <c r="B180" s="516"/>
      <c r="C180" s="296"/>
      <c r="D180" s="105" t="s">
        <v>351</v>
      </c>
      <c r="E180" s="105" t="s">
        <v>350</v>
      </c>
      <c r="F180" s="321" t="s">
        <v>380</v>
      </c>
      <c r="G180" s="337"/>
      <c r="H180" s="176"/>
      <c r="I180" s="458">
        <v>9.9</v>
      </c>
      <c r="J180" s="110"/>
      <c r="K180" s="168">
        <f>INT(IF(J180="E",(IF((AND(I180&gt;10.99)*(I180&lt;14.21)),(14.3-I180)/0.1*10,(IF((AND(I180&gt;6)*(I180&lt;11.01)),(12.65-I180)/0.05*10,0))))+50,(IF((AND(I180&gt;10.99)*(I180&lt;14.21)),(14.3-I180)/0.1*10,(IF((AND(I180&gt;6)*(I180&lt;11.01)),(12.65-I180)/0.05*10,0))))))</f>
        <v>550</v>
      </c>
      <c r="L180" s="458">
        <v>3.34</v>
      </c>
      <c r="M180" s="168">
        <f>INT(IF(L180&lt;1,0,(L180-0.945)/0.055)*10)</f>
        <v>435</v>
      </c>
      <c r="N180" s="458">
        <v>8.79</v>
      </c>
      <c r="O180" s="168">
        <f>INT(IF(N180&lt;3,0,(N180-2.85)/0.15)*10)</f>
        <v>396</v>
      </c>
      <c r="P180" s="108"/>
      <c r="Q180" s="168">
        <f>INT(IF(P180&lt;5,0,(P180-4)/1)*10)</f>
        <v>0</v>
      </c>
      <c r="R180" s="109"/>
      <c r="S180" s="288">
        <f>INT(IF(R180&lt;30,0,(R180-27)/3)*10)</f>
        <v>0</v>
      </c>
      <c r="T180" s="458"/>
      <c r="U180" s="168">
        <f>INT(IF(T180&lt;2.2,0,(T180-2.135)/0.065)*10)</f>
        <v>0</v>
      </c>
      <c r="V180" s="109"/>
      <c r="W180" s="168">
        <f>INT(IF(V180&lt;5,0,(V180-4.3)/0.7)*10)</f>
        <v>0</v>
      </c>
      <c r="X180" s="96"/>
      <c r="Y180" s="168">
        <f>INT(IF(X180&lt;10,0,(X180-9)/1)*10)</f>
        <v>0</v>
      </c>
      <c r="Z180" s="458"/>
      <c r="AA180" s="168">
        <f>INT(IF(Z180&lt;5,0,(Z180-4.25)/0.75)*10)</f>
        <v>0</v>
      </c>
      <c r="AB180" s="306"/>
      <c r="AC180" s="108"/>
      <c r="AD180" s="482">
        <v>0.10555555555555556</v>
      </c>
      <c r="AE180" s="265">
        <f>IF(AF180="ANO",(MAX(AL180:AN180)),0)</f>
        <v>1162</v>
      </c>
      <c r="AF180" s="270" t="str">
        <f>IF(AND(ISNUMBER(AB180))*((ISNUMBER(AC180)))*(((ISNUMBER(AD180)))),"NE",IF(AND(ISNUMBER(AB180))*((ISNUMBER(AC180))),"NE",IF(AND(ISNUMBER(AB180))*((ISNUMBER(AD180))),"NE",IF(AND(ISNUMBER(AC180))*((ISNUMBER(AD180))),"NE",IF(AND(AB180="")*((AC180=""))*(((AD180=""))),"NE","ANO")))))</f>
        <v>ANO</v>
      </c>
      <c r="AG180" s="166">
        <f>SUM(K180+M180+O180+Q180+S180+U180+W180+Y180+AA180+AE180)</f>
        <v>2543</v>
      </c>
      <c r="AH180" s="92"/>
      <c r="AJ180" s="45">
        <f>AG182</f>
        <v>3202</v>
      </c>
      <c r="AK180" s="45"/>
      <c r="AL180" s="260">
        <f>INT(IF(AB180&lt;25,0,(AB180-23.5)/1.5)*10)</f>
        <v>0</v>
      </c>
      <c r="AM180" s="260">
        <f>INT(IF(AC180&lt;120,0,(AC180-117.6)/2.4)*10)</f>
        <v>0</v>
      </c>
      <c r="AN180" s="260">
        <f>INT(IF(AO180&gt;=441,0,(442.5-AO180)/2.5)*10)</f>
        <v>1162</v>
      </c>
      <c r="AO180" s="282">
        <f>IF(AND(AP180=0,AQ180=0),"",AP180*60+AQ180)</f>
        <v>152</v>
      </c>
      <c r="AP180" s="282">
        <f>HOUR(AD180)</f>
        <v>2</v>
      </c>
      <c r="AQ180" s="282">
        <f>MINUTE(AD180)</f>
        <v>32</v>
      </c>
      <c r="AT180" s="188">
        <f>D178</f>
        <v>0</v>
      </c>
      <c r="AU180" s="187">
        <f>IF(A180="A","QD","")</f>
      </c>
    </row>
    <row r="181" spans="2:47" ht="12.75">
      <c r="B181" s="516"/>
      <c r="C181" s="296"/>
      <c r="D181" s="111" t="s">
        <v>250</v>
      </c>
      <c r="E181" s="111" t="s">
        <v>350</v>
      </c>
      <c r="F181" s="322" t="s">
        <v>170</v>
      </c>
      <c r="G181" s="337"/>
      <c r="H181" s="434">
        <f>SUM(G181-G180)</f>
        <v>0</v>
      </c>
      <c r="I181" s="455">
        <v>11.8</v>
      </c>
      <c r="J181" s="107"/>
      <c r="K181" s="168">
        <f>INT(IF(J181="E",(IF((AND(I181&gt;10.99)*(I181&lt;14.21)),(14.3-I181)/0.1*10,(IF((AND(I181&gt;6)*(I181&lt;11.01)),(12.65-I181)/0.05*10,0))))+50,(IF((AND(I181&gt;10.99)*(I181&lt;14.21)),(14.3-I181)/0.1*10,(IF((AND(I181&gt;6)*(I181&lt;11.01)),(12.65-I181)/0.05*10,0))))))</f>
        <v>250</v>
      </c>
      <c r="L181" s="455"/>
      <c r="M181" s="168">
        <f>INT(IF(L181&lt;1,0,(L181-0.945)/0.055)*10)</f>
        <v>0</v>
      </c>
      <c r="N181" s="455"/>
      <c r="O181" s="168">
        <f>INT(IF(N181&lt;3,0,(N181-2.85)/0.15)*10)</f>
        <v>0</v>
      </c>
      <c r="P181" s="108"/>
      <c r="Q181" s="168">
        <f>INT(IF(P181&lt;5,0,(P181-4)/1)*10)</f>
        <v>0</v>
      </c>
      <c r="R181" s="109"/>
      <c r="S181" s="288">
        <f>INT(IF(R181&lt;30,0,(R181-27)/3)*10)</f>
        <v>0</v>
      </c>
      <c r="T181" s="455">
        <v>4.3</v>
      </c>
      <c r="U181" s="168">
        <f>INT(IF(T181&lt;2.2,0,(T181-2.135)/0.065)*10)</f>
        <v>333</v>
      </c>
      <c r="V181" s="109"/>
      <c r="W181" s="168">
        <f>INT(IF(V181&lt;5,0,(V181-4.3)/0.7)*10)</f>
        <v>0</v>
      </c>
      <c r="X181" s="96"/>
      <c r="Y181" s="168">
        <f>INT(IF(X181&lt;10,0,(X181-9)/1)*10)</f>
        <v>0</v>
      </c>
      <c r="Z181" s="458">
        <v>10</v>
      </c>
      <c r="AA181" s="168">
        <f>INT(IF(Z181&lt;5,0,(Z181-4.25)/0.75)*10)</f>
        <v>76</v>
      </c>
      <c r="AB181" s="306"/>
      <c r="AC181" s="108"/>
      <c r="AD181" s="483"/>
      <c r="AE181" s="265">
        <f>IF(AF181="ANO",(MAX(AL181:AN181)),0)</f>
        <v>0</v>
      </c>
      <c r="AF181" s="270" t="str">
        <f>IF(AND(ISNUMBER(AB181))*((ISNUMBER(AC181)))*(((ISNUMBER(AD181)))),"NE",IF(AND(ISNUMBER(AB181))*((ISNUMBER(AC181))),"NE",IF(AND(ISNUMBER(AB181))*((ISNUMBER(AD181))),"NE",IF(AND(ISNUMBER(AC181))*((ISNUMBER(AD181))),"NE",IF(AND(AB181="")*((AC181=""))*(((AD181=""))),"NE","ANO")))))</f>
        <v>NE</v>
      </c>
      <c r="AG181" s="167">
        <f>SUM(K181+M181+O181+Q181+S181+U181+W181+Y181+AA181+AE181)</f>
        <v>659</v>
      </c>
      <c r="AH181" s="92"/>
      <c r="AJ181" s="45">
        <f>AG182</f>
        <v>3202</v>
      </c>
      <c r="AK181" s="45"/>
      <c r="AL181" s="260">
        <f>INT(IF(AB181&lt;25,0,(AB181-23.5)/1.5)*10)</f>
        <v>0</v>
      </c>
      <c r="AM181" s="260">
        <f>INT(IF(AC181&lt;120,0,(AC181-117.6)/2.4)*10)</f>
        <v>0</v>
      </c>
      <c r="AN181" s="260">
        <f>INT(IF(AO181&gt;=441,0,(442.5-AO181)/2.5)*10)</f>
        <v>0</v>
      </c>
      <c r="AO181" s="282">
        <f>IF(AND(AP181=0,AQ181=0),"",AP181*60+AQ181)</f>
      </c>
      <c r="AP181" s="282">
        <f>HOUR(AD181)</f>
        <v>0</v>
      </c>
      <c r="AQ181" s="282">
        <f>MINUTE(AD181)</f>
        <v>0</v>
      </c>
      <c r="AT181" s="188">
        <f>D178</f>
        <v>0</v>
      </c>
      <c r="AU181" s="187">
        <f>IF(A181="A","QD","")</f>
      </c>
    </row>
    <row r="182" spans="2:47" ht="13.5" thickBot="1">
      <c r="B182" s="516"/>
      <c r="C182" s="299"/>
      <c r="D182" s="112"/>
      <c r="E182" s="112"/>
      <c r="F182" s="326"/>
      <c r="G182" s="112"/>
      <c r="H182" s="112"/>
      <c r="I182" s="462"/>
      <c r="J182" s="112"/>
      <c r="K182" s="112"/>
      <c r="L182" s="462"/>
      <c r="M182" s="112"/>
      <c r="N182" s="462"/>
      <c r="O182" s="112"/>
      <c r="P182" s="112"/>
      <c r="Q182" s="112"/>
      <c r="R182" s="112"/>
      <c r="S182" s="112"/>
      <c r="T182" s="462"/>
      <c r="U182" s="112"/>
      <c r="V182" s="112"/>
      <c r="W182" s="112"/>
      <c r="X182" s="112"/>
      <c r="Y182" s="112"/>
      <c r="Z182" s="462"/>
      <c r="AA182" s="112"/>
      <c r="AB182" s="112"/>
      <c r="AC182" s="112"/>
      <c r="AD182" s="462"/>
      <c r="AE182" s="215" t="s">
        <v>166</v>
      </c>
      <c r="AF182" s="216"/>
      <c r="AG182" s="217">
        <f>SUM(AG180:AG181)</f>
        <v>3202</v>
      </c>
      <c r="AJ182" s="36">
        <f>AG182</f>
        <v>3202</v>
      </c>
      <c r="AK182" s="36"/>
      <c r="AL182" s="285"/>
      <c r="AM182" s="285"/>
      <c r="AN182" s="285"/>
      <c r="AO182" s="203"/>
      <c r="AP182" s="203"/>
      <c r="AQ182" s="203"/>
      <c r="AT182" s="23"/>
      <c r="AU182" s="23"/>
    </row>
    <row r="183" spans="2:47" ht="13.5" thickBot="1">
      <c r="B183" s="516"/>
      <c r="C183" s="376"/>
      <c r="D183" s="377"/>
      <c r="E183" s="377"/>
      <c r="F183" s="378"/>
      <c r="G183" s="378"/>
      <c r="H183" s="378"/>
      <c r="I183" s="460"/>
      <c r="J183" s="378"/>
      <c r="K183" s="379"/>
      <c r="L183" s="460"/>
      <c r="M183" s="379"/>
      <c r="N183" s="460"/>
      <c r="O183" s="379"/>
      <c r="P183" s="378"/>
      <c r="Q183" s="379"/>
      <c r="R183" s="378"/>
      <c r="S183" s="379"/>
      <c r="T183" s="460"/>
      <c r="U183" s="379"/>
      <c r="V183" s="380"/>
      <c r="W183" s="379"/>
      <c r="X183" s="378"/>
      <c r="Y183" s="379"/>
      <c r="Z183" s="460"/>
      <c r="AA183" s="379"/>
      <c r="AB183" s="381"/>
      <c r="AC183" s="380"/>
      <c r="AD183" s="485"/>
      <c r="AE183" s="379"/>
      <c r="AF183" s="382"/>
      <c r="AG183" s="383"/>
      <c r="AJ183" s="36">
        <f>AG182</f>
        <v>3202</v>
      </c>
      <c r="AK183" s="36"/>
      <c r="AL183" s="285"/>
      <c r="AM183" s="285"/>
      <c r="AN183" s="285"/>
      <c r="AO183" s="203"/>
      <c r="AP183" s="203"/>
      <c r="AQ183" s="203"/>
      <c r="AT183" s="15"/>
      <c r="AU183" s="15"/>
    </row>
    <row r="184" spans="2:47" ht="12.75">
      <c r="B184" s="516" t="s">
        <v>54</v>
      </c>
      <c r="C184" s="294" t="s">
        <v>119</v>
      </c>
      <c r="D184" s="315"/>
      <c r="E184" s="317"/>
      <c r="F184" s="498"/>
      <c r="G184" s="151"/>
      <c r="H184" s="151"/>
      <c r="I184" s="453" t="s">
        <v>11</v>
      </c>
      <c r="J184" s="153"/>
      <c r="K184" s="154" t="s">
        <v>21</v>
      </c>
      <c r="L184" s="466" t="s">
        <v>0</v>
      </c>
      <c r="M184" s="154" t="s">
        <v>21</v>
      </c>
      <c r="N184" s="471" t="s">
        <v>375</v>
      </c>
      <c r="O184" s="154" t="s">
        <v>21</v>
      </c>
      <c r="P184" s="156" t="s">
        <v>13</v>
      </c>
      <c r="Q184" s="154" t="s">
        <v>21</v>
      </c>
      <c r="R184" s="157" t="s">
        <v>23</v>
      </c>
      <c r="S184" s="154" t="s">
        <v>21</v>
      </c>
      <c r="T184" s="475" t="s">
        <v>14</v>
      </c>
      <c r="U184" s="154" t="s">
        <v>21</v>
      </c>
      <c r="V184" s="152" t="s">
        <v>15</v>
      </c>
      <c r="W184" s="154" t="s">
        <v>21</v>
      </c>
      <c r="X184" s="155" t="s">
        <v>35</v>
      </c>
      <c r="Y184" s="154" t="s">
        <v>21</v>
      </c>
      <c r="Z184" s="475" t="s">
        <v>1</v>
      </c>
      <c r="AA184" s="154" t="s">
        <v>21</v>
      </c>
      <c r="AB184" s="307" t="s">
        <v>22</v>
      </c>
      <c r="AC184" s="152" t="s">
        <v>25</v>
      </c>
      <c r="AD184" s="480" t="s">
        <v>254</v>
      </c>
      <c r="AE184" s="160" t="s">
        <v>21</v>
      </c>
      <c r="AF184" s="165"/>
      <c r="AG184" s="163" t="s">
        <v>2</v>
      </c>
      <c r="AJ184" s="37">
        <f>AG188</f>
        <v>2865</v>
      </c>
      <c r="AK184" s="37"/>
      <c r="AL184" s="279" t="s">
        <v>92</v>
      </c>
      <c r="AM184" s="279" t="s">
        <v>92</v>
      </c>
      <c r="AN184" s="279" t="s">
        <v>92</v>
      </c>
      <c r="AO184" s="279" t="s">
        <v>93</v>
      </c>
      <c r="AP184" s="279" t="s">
        <v>94</v>
      </c>
      <c r="AQ184" s="279" t="s">
        <v>95</v>
      </c>
      <c r="AT184" s="15"/>
      <c r="AU184" s="15"/>
    </row>
    <row r="185" spans="2:46" ht="12.75">
      <c r="B185" s="516"/>
      <c r="C185" s="295" t="s">
        <v>18</v>
      </c>
      <c r="D185" s="333" t="s">
        <v>159</v>
      </c>
      <c r="E185" s="333" t="s">
        <v>160</v>
      </c>
      <c r="F185" s="328" t="s">
        <v>169</v>
      </c>
      <c r="G185" s="96" t="s">
        <v>172</v>
      </c>
      <c r="H185" s="318" t="s">
        <v>173</v>
      </c>
      <c r="I185" s="454" t="s">
        <v>78</v>
      </c>
      <c r="J185" s="98"/>
      <c r="K185" s="114"/>
      <c r="L185" s="467" t="s">
        <v>19</v>
      </c>
      <c r="M185" s="114"/>
      <c r="N185" s="467" t="s">
        <v>19</v>
      </c>
      <c r="O185" s="114"/>
      <c r="P185" s="101" t="s">
        <v>20</v>
      </c>
      <c r="Q185" s="114"/>
      <c r="R185" s="101" t="s">
        <v>20</v>
      </c>
      <c r="S185" s="114"/>
      <c r="T185" s="473" t="s">
        <v>19</v>
      </c>
      <c r="U185" s="114"/>
      <c r="V185" s="98" t="s">
        <v>20</v>
      </c>
      <c r="W185" s="114"/>
      <c r="X185" s="100" t="s">
        <v>20</v>
      </c>
      <c r="Y185" s="114"/>
      <c r="Z185" s="473" t="s">
        <v>19</v>
      </c>
      <c r="AA185" s="114"/>
      <c r="AB185" s="308" t="s">
        <v>19</v>
      </c>
      <c r="AC185" s="98" t="s">
        <v>19</v>
      </c>
      <c r="AD185" s="481" t="s">
        <v>79</v>
      </c>
      <c r="AE185" s="101"/>
      <c r="AF185" s="149"/>
      <c r="AG185" s="164" t="s">
        <v>96</v>
      </c>
      <c r="AJ185" s="37">
        <f>AG188</f>
        <v>2865</v>
      </c>
      <c r="AK185" s="37"/>
      <c r="AL185" s="280" t="s">
        <v>22</v>
      </c>
      <c r="AM185" s="280" t="s">
        <v>25</v>
      </c>
      <c r="AN185" s="280" t="s">
        <v>91</v>
      </c>
      <c r="AO185" s="281" t="s">
        <v>91</v>
      </c>
      <c r="AP185" s="281" t="s">
        <v>91</v>
      </c>
      <c r="AQ185" s="281" t="s">
        <v>91</v>
      </c>
      <c r="AT185" s="15"/>
    </row>
    <row r="186" spans="2:47" ht="12.75">
      <c r="B186" s="516"/>
      <c r="C186" s="296"/>
      <c r="D186" s="105" t="s">
        <v>314</v>
      </c>
      <c r="E186" s="105" t="s">
        <v>315</v>
      </c>
      <c r="F186" s="321" t="s">
        <v>171</v>
      </c>
      <c r="G186" s="337"/>
      <c r="H186" s="176"/>
      <c r="I186" s="458">
        <v>10.5</v>
      </c>
      <c r="J186" s="110"/>
      <c r="K186" s="168">
        <f>INT(IF(J186="E",(IF((AND(I186&gt;10.99)*(I186&lt;14.21)),(14.3-I186)/0.1*10,(IF((AND(I186&gt;6)*(I186&lt;11.01)),(12.65-I186)/0.05*10,0))))+50,(IF((AND(I186&gt;10.99)*(I186&lt;14.21)),(14.3-I186)/0.1*10,(IF((AND(I186&gt;6)*(I186&lt;11.01)),(12.65-I186)/0.05*10,0))))))</f>
        <v>430</v>
      </c>
      <c r="L186" s="458">
        <v>3</v>
      </c>
      <c r="M186" s="168">
        <f>INT(IF(L186&lt;1,0,(L186-0.945)/0.055)*10)</f>
        <v>373</v>
      </c>
      <c r="N186" s="458">
        <v>7.52</v>
      </c>
      <c r="O186" s="168">
        <f>INT(IF(N186&lt;3,0,(N186-2.85)/0.15)*10)</f>
        <v>311</v>
      </c>
      <c r="P186" s="108"/>
      <c r="Q186" s="168">
        <f>INT(IF(P186&lt;5,0,(P186-4)/1)*10)</f>
        <v>0</v>
      </c>
      <c r="R186" s="109"/>
      <c r="S186" s="288">
        <f>INT(IF(R186&lt;30,0,(R186-27)/3)*10)</f>
        <v>0</v>
      </c>
      <c r="T186" s="458"/>
      <c r="U186" s="168">
        <f>INT(IF(T186&lt;2.2,0,(T186-2.135)/0.065)*10)</f>
        <v>0</v>
      </c>
      <c r="V186" s="109"/>
      <c r="W186" s="168">
        <f>INT(IF(V186&lt;5,0,(V186-4.3)/0.7)*10)</f>
        <v>0</v>
      </c>
      <c r="X186" s="96"/>
      <c r="Y186" s="168">
        <f>INT(IF(X186&lt;10,0,(X186-9)/1)*10)</f>
        <v>0</v>
      </c>
      <c r="Z186" s="458"/>
      <c r="AA186" s="168">
        <f>INT(IF(Z186&lt;5,0,(Z186-4.25)/0.75)*10)</f>
        <v>0</v>
      </c>
      <c r="AB186" s="306"/>
      <c r="AC186" s="108"/>
      <c r="AD186" s="482">
        <v>0.10833333333333334</v>
      </c>
      <c r="AE186" s="265">
        <f>IF(AF186="ANO",(MAX(AL186:AN186)),0)</f>
        <v>1146</v>
      </c>
      <c r="AF186" s="270" t="str">
        <f>IF(AND(ISNUMBER(AB186))*((ISNUMBER(AC186)))*(((ISNUMBER(AD186)))),"NE",IF(AND(ISNUMBER(AB186))*((ISNUMBER(AC186))),"NE",IF(AND(ISNUMBER(AB186))*((ISNUMBER(AD186))),"NE",IF(AND(ISNUMBER(AC186))*((ISNUMBER(AD186))),"NE",IF(AND(AB186="")*((AC186=""))*(((AD186=""))),"NE","ANO")))))</f>
        <v>ANO</v>
      </c>
      <c r="AG186" s="166">
        <f>SUM(K186+M186+O186+Q186+S186+U186+W186+Y186+AA186+AE186)</f>
        <v>2260</v>
      </c>
      <c r="AJ186" s="45">
        <f>AG188</f>
        <v>2865</v>
      </c>
      <c r="AK186" s="45"/>
      <c r="AL186" s="260">
        <f>INT(IF(AB186&lt;25,0,(AB186-23.5)/1.5)*10)</f>
        <v>0</v>
      </c>
      <c r="AM186" s="260">
        <f>INT(IF(AC186&lt;120,0,(AC186-117.6)/2.4)*10)</f>
        <v>0</v>
      </c>
      <c r="AN186" s="260">
        <f>INT(IF(AO186&gt;=441,0,(442.5-AO186)/2.5)*10)</f>
        <v>1146</v>
      </c>
      <c r="AO186" s="282">
        <f>IF(AND(AP186=0,AQ186=0),"",AP186*60+AQ186)</f>
        <v>156</v>
      </c>
      <c r="AP186" s="282">
        <f>HOUR(AD186)</f>
        <v>2</v>
      </c>
      <c r="AQ186" s="282">
        <f>MINUTE(AD186)</f>
        <v>36</v>
      </c>
      <c r="AT186" s="188">
        <f>D184</f>
        <v>0</v>
      </c>
      <c r="AU186" s="187">
        <f>IF(A186="A","QD","")</f>
      </c>
    </row>
    <row r="187" spans="2:47" ht="12.75">
      <c r="B187" s="516"/>
      <c r="C187" s="296"/>
      <c r="D187" s="111" t="s">
        <v>316</v>
      </c>
      <c r="E187" s="111" t="s">
        <v>315</v>
      </c>
      <c r="F187" s="322" t="s">
        <v>170</v>
      </c>
      <c r="G187" s="337"/>
      <c r="H187" s="434">
        <f>SUM(G187-G186)</f>
        <v>0</v>
      </c>
      <c r="I187" s="455">
        <v>12.6</v>
      </c>
      <c r="J187" s="107"/>
      <c r="K187" s="168">
        <f>INT(IF(J187="E",(IF((AND(I187&gt;10.99)*(I187&lt;14.21)),(14.3-I187)/0.1*10,(IF((AND(I187&gt;6)*(I187&lt;11.01)),(12.65-I187)/0.05*10,0))))+50,(IF((AND(I187&gt;10.99)*(I187&lt;14.21)),(14.3-I187)/0.1*10,(IF((AND(I187&gt;6)*(I187&lt;11.01)),(12.65-I187)/0.05*10,0))))))</f>
        <v>170</v>
      </c>
      <c r="L187" s="455"/>
      <c r="M187" s="168">
        <f>INT(IF(L187&lt;1,0,(L187-0.945)/0.055)*10)</f>
        <v>0</v>
      </c>
      <c r="N187" s="455"/>
      <c r="O187" s="168">
        <f>INT(IF(N187&lt;3,0,(N187-2.85)/0.15)*10)</f>
        <v>0</v>
      </c>
      <c r="P187" s="108"/>
      <c r="Q187" s="168">
        <f>INT(IF(P187&lt;5,0,(P187-4)/1)*10)</f>
        <v>0</v>
      </c>
      <c r="R187" s="109"/>
      <c r="S187" s="288">
        <f>INT(IF(R187&lt;30,0,(R187-27)/3)*10)</f>
        <v>0</v>
      </c>
      <c r="T187" s="455">
        <v>4.21</v>
      </c>
      <c r="U187" s="168">
        <f>INT(IF(T187&lt;2.2,0,(T187-2.135)/0.065)*10)</f>
        <v>319</v>
      </c>
      <c r="V187" s="109"/>
      <c r="W187" s="168">
        <f>INT(IF(V187&lt;5,0,(V187-4.3)/0.7)*10)</f>
        <v>0</v>
      </c>
      <c r="X187" s="96"/>
      <c r="Y187" s="168">
        <f>INT(IF(X187&lt;10,0,(X187-9)/1)*10)</f>
        <v>0</v>
      </c>
      <c r="Z187" s="458">
        <v>13</v>
      </c>
      <c r="AA187" s="168">
        <f>INT(IF(Z187&lt;5,0,(Z187-4.25)/0.75)*10)</f>
        <v>116</v>
      </c>
      <c r="AB187" s="306"/>
      <c r="AC187" s="108"/>
      <c r="AD187" s="483"/>
      <c r="AE187" s="265">
        <f>IF(AF187="ANO",(MAX(AL187:AN187)),0)</f>
        <v>0</v>
      </c>
      <c r="AF187" s="270" t="str">
        <f>IF(AND(ISNUMBER(AB187))*((ISNUMBER(AC187)))*(((ISNUMBER(AD187)))),"NE",IF(AND(ISNUMBER(AB187))*((ISNUMBER(AC187))),"NE",IF(AND(ISNUMBER(AB187))*((ISNUMBER(AD187))),"NE",IF(AND(ISNUMBER(AC187))*((ISNUMBER(AD187))),"NE",IF(AND(AB187="")*((AC187=""))*(((AD187=""))),"NE","ANO")))))</f>
        <v>NE</v>
      </c>
      <c r="AG187" s="167">
        <f>SUM(K187+M187+O187+Q187+S187+U187+W187+Y187+AA187+AE187)</f>
        <v>605</v>
      </c>
      <c r="AJ187" s="45">
        <f>AG188</f>
        <v>2865</v>
      </c>
      <c r="AK187" s="45"/>
      <c r="AL187" s="260">
        <f>INT(IF(AB187&lt;25,0,(AB187-23.5)/1.5)*10)</f>
        <v>0</v>
      </c>
      <c r="AM187" s="260">
        <f>INT(IF(AC187&lt;120,0,(AC187-117.6)/2.4)*10)</f>
        <v>0</v>
      </c>
      <c r="AN187" s="260">
        <f>INT(IF(AO187&gt;=441,0,(442.5-AO187)/2.5)*10)</f>
        <v>0</v>
      </c>
      <c r="AO187" s="282">
        <f>IF(AND(AP187=0,AQ187=0),"",AP187*60+AQ187)</f>
      </c>
      <c r="AP187" s="282">
        <f>HOUR(AD187)</f>
        <v>0</v>
      </c>
      <c r="AQ187" s="282">
        <f>MINUTE(AD187)</f>
        <v>0</v>
      </c>
      <c r="AT187" s="188">
        <f>D184</f>
        <v>0</v>
      </c>
      <c r="AU187" s="187">
        <f>IF(A187="A","QD","")</f>
      </c>
    </row>
    <row r="188" spans="2:47" ht="13.5" thickBot="1">
      <c r="B188" s="516"/>
      <c r="C188" s="299"/>
      <c r="D188" s="112"/>
      <c r="E188" s="112"/>
      <c r="F188" s="326"/>
      <c r="G188" s="112"/>
      <c r="H188" s="112"/>
      <c r="I188" s="462"/>
      <c r="J188" s="112"/>
      <c r="K188" s="112"/>
      <c r="L188" s="462"/>
      <c r="M188" s="112"/>
      <c r="N188" s="462"/>
      <c r="O188" s="112"/>
      <c r="P188" s="112"/>
      <c r="Q188" s="112"/>
      <c r="R188" s="112"/>
      <c r="S188" s="112"/>
      <c r="T188" s="462"/>
      <c r="U188" s="112"/>
      <c r="V188" s="112"/>
      <c r="W188" s="112"/>
      <c r="X188" s="112"/>
      <c r="Y188" s="112"/>
      <c r="Z188" s="462"/>
      <c r="AA188" s="112"/>
      <c r="AB188" s="112"/>
      <c r="AC188" s="112"/>
      <c r="AD188" s="462"/>
      <c r="AE188" s="215" t="s">
        <v>166</v>
      </c>
      <c r="AF188" s="216"/>
      <c r="AG188" s="217">
        <f>SUM(AG186:AG187)</f>
        <v>2865</v>
      </c>
      <c r="AJ188" s="36">
        <f>AG188</f>
        <v>2865</v>
      </c>
      <c r="AK188" s="36"/>
      <c r="AL188" s="36"/>
      <c r="AM188" s="36"/>
      <c r="AN188" s="36"/>
      <c r="AO188" s="15"/>
      <c r="AP188" s="15"/>
      <c r="AQ188" s="20"/>
      <c r="AT188" s="23"/>
      <c r="AU188" s="23"/>
    </row>
    <row r="189" spans="2:47" ht="13.5" thickBot="1">
      <c r="B189" s="516"/>
      <c r="C189" s="376"/>
      <c r="D189" s="377"/>
      <c r="E189" s="377"/>
      <c r="F189" s="378"/>
      <c r="G189" s="378"/>
      <c r="H189" s="378"/>
      <c r="I189" s="460"/>
      <c r="J189" s="378"/>
      <c r="K189" s="379"/>
      <c r="L189" s="460"/>
      <c r="M189" s="379"/>
      <c r="N189" s="460"/>
      <c r="O189" s="379"/>
      <c r="P189" s="378"/>
      <c r="Q189" s="379"/>
      <c r="R189" s="378"/>
      <c r="S189" s="379"/>
      <c r="T189" s="460"/>
      <c r="U189" s="379"/>
      <c r="V189" s="380"/>
      <c r="W189" s="379"/>
      <c r="X189" s="378"/>
      <c r="Y189" s="379"/>
      <c r="Z189" s="460"/>
      <c r="AA189" s="379"/>
      <c r="AB189" s="381"/>
      <c r="AC189" s="380"/>
      <c r="AD189" s="485"/>
      <c r="AE189" s="379"/>
      <c r="AF189" s="382"/>
      <c r="AG189" s="383"/>
      <c r="AJ189" s="36">
        <f>AG188</f>
        <v>2865</v>
      </c>
      <c r="AK189" s="36"/>
      <c r="AL189" s="36"/>
      <c r="AM189" s="36"/>
      <c r="AN189" s="36"/>
      <c r="AO189" s="15"/>
      <c r="AP189" s="15"/>
      <c r="AQ189" s="15"/>
      <c r="AT189" s="15"/>
      <c r="AU189" s="15"/>
    </row>
    <row r="190" spans="2:47" ht="12.75">
      <c r="B190" s="516" t="s">
        <v>55</v>
      </c>
      <c r="C190" s="294" t="s">
        <v>110</v>
      </c>
      <c r="D190" s="315"/>
      <c r="E190" s="317"/>
      <c r="F190" s="497"/>
      <c r="G190" s="151"/>
      <c r="H190" s="151"/>
      <c r="I190" s="453" t="s">
        <v>11</v>
      </c>
      <c r="J190" s="153"/>
      <c r="K190" s="154" t="s">
        <v>21</v>
      </c>
      <c r="L190" s="466" t="s">
        <v>0</v>
      </c>
      <c r="M190" s="154" t="s">
        <v>21</v>
      </c>
      <c r="N190" s="471" t="s">
        <v>375</v>
      </c>
      <c r="O190" s="154" t="s">
        <v>21</v>
      </c>
      <c r="P190" s="156" t="s">
        <v>13</v>
      </c>
      <c r="Q190" s="154" t="s">
        <v>21</v>
      </c>
      <c r="R190" s="157" t="s">
        <v>23</v>
      </c>
      <c r="S190" s="154" t="s">
        <v>21</v>
      </c>
      <c r="T190" s="475" t="s">
        <v>14</v>
      </c>
      <c r="U190" s="154" t="s">
        <v>21</v>
      </c>
      <c r="V190" s="152" t="s">
        <v>15</v>
      </c>
      <c r="W190" s="154" t="s">
        <v>21</v>
      </c>
      <c r="X190" s="155" t="s">
        <v>35</v>
      </c>
      <c r="Y190" s="154" t="s">
        <v>21</v>
      </c>
      <c r="Z190" s="475" t="s">
        <v>1</v>
      </c>
      <c r="AA190" s="154" t="s">
        <v>21</v>
      </c>
      <c r="AB190" s="307" t="s">
        <v>22</v>
      </c>
      <c r="AC190" s="152" t="s">
        <v>25</v>
      </c>
      <c r="AD190" s="480" t="s">
        <v>254</v>
      </c>
      <c r="AE190" s="160" t="s">
        <v>21</v>
      </c>
      <c r="AF190" s="165"/>
      <c r="AG190" s="163" t="s">
        <v>2</v>
      </c>
      <c r="AJ190" s="37">
        <f>AG194</f>
        <v>2851</v>
      </c>
      <c r="AK190" s="37"/>
      <c r="AL190" s="279" t="s">
        <v>92</v>
      </c>
      <c r="AM190" s="279" t="s">
        <v>92</v>
      </c>
      <c r="AN190" s="279" t="s">
        <v>92</v>
      </c>
      <c r="AO190" s="279" t="s">
        <v>93</v>
      </c>
      <c r="AP190" s="279" t="s">
        <v>94</v>
      </c>
      <c r="AQ190" s="279" t="s">
        <v>95</v>
      </c>
      <c r="AT190" s="18"/>
      <c r="AU190" s="17"/>
    </row>
    <row r="191" spans="2:47" ht="12.75">
      <c r="B191" s="516"/>
      <c r="C191" s="295" t="s">
        <v>18</v>
      </c>
      <c r="D191" s="333" t="s">
        <v>159</v>
      </c>
      <c r="E191" s="333" t="s">
        <v>160</v>
      </c>
      <c r="F191" s="328" t="s">
        <v>169</v>
      </c>
      <c r="G191" s="96" t="s">
        <v>172</v>
      </c>
      <c r="H191" s="318" t="s">
        <v>173</v>
      </c>
      <c r="I191" s="454" t="s">
        <v>78</v>
      </c>
      <c r="J191" s="98"/>
      <c r="K191" s="114"/>
      <c r="L191" s="467" t="s">
        <v>19</v>
      </c>
      <c r="M191" s="114"/>
      <c r="N191" s="467" t="s">
        <v>19</v>
      </c>
      <c r="O191" s="114"/>
      <c r="P191" s="101" t="s">
        <v>20</v>
      </c>
      <c r="Q191" s="114"/>
      <c r="R191" s="101" t="s">
        <v>20</v>
      </c>
      <c r="S191" s="114"/>
      <c r="T191" s="473" t="s">
        <v>19</v>
      </c>
      <c r="U191" s="114"/>
      <c r="V191" s="98" t="s">
        <v>20</v>
      </c>
      <c r="W191" s="114"/>
      <c r="X191" s="100" t="s">
        <v>20</v>
      </c>
      <c r="Y191" s="114"/>
      <c r="Z191" s="473" t="s">
        <v>19</v>
      </c>
      <c r="AA191" s="114"/>
      <c r="AB191" s="308" t="s">
        <v>19</v>
      </c>
      <c r="AC191" s="98" t="s">
        <v>19</v>
      </c>
      <c r="AD191" s="481" t="s">
        <v>79</v>
      </c>
      <c r="AE191" s="101"/>
      <c r="AF191" s="149"/>
      <c r="AG191" s="164" t="s">
        <v>96</v>
      </c>
      <c r="AJ191" s="37">
        <f>AG194</f>
        <v>2851</v>
      </c>
      <c r="AK191" s="37"/>
      <c r="AL191" s="280" t="s">
        <v>22</v>
      </c>
      <c r="AM191" s="280" t="s">
        <v>25</v>
      </c>
      <c r="AN191" s="280" t="s">
        <v>91</v>
      </c>
      <c r="AO191" s="281" t="s">
        <v>91</v>
      </c>
      <c r="AP191" s="281" t="s">
        <v>91</v>
      </c>
      <c r="AQ191" s="281" t="s">
        <v>91</v>
      </c>
      <c r="AT191" s="18"/>
      <c r="AU191" s="17"/>
    </row>
    <row r="192" spans="2:47" ht="12.75">
      <c r="B192" s="516"/>
      <c r="C192" s="296"/>
      <c r="D192" s="105" t="s">
        <v>291</v>
      </c>
      <c r="E192" s="105" t="s">
        <v>290</v>
      </c>
      <c r="F192" s="321" t="s">
        <v>171</v>
      </c>
      <c r="G192" s="337"/>
      <c r="H192" s="176"/>
      <c r="I192" s="458">
        <v>11.7</v>
      </c>
      <c r="J192" s="110"/>
      <c r="K192" s="168">
        <f>INT(IF(J192="E",(IF((AND(I192&gt;10.99)*(I192&lt;14.21)),(14.3-I192)/0.1*10,(IF((AND(I192&gt;6)*(I192&lt;11.01)),(12.65-I192)/0.05*10,0))))+50,(IF((AND(I192&gt;10.99)*(I192&lt;14.21)),(14.3-I192)/0.1*10,(IF((AND(I192&gt;6)*(I192&lt;11.01)),(12.65-I192)/0.05*10,0))))))</f>
        <v>260</v>
      </c>
      <c r="L192" s="458"/>
      <c r="M192" s="168">
        <f>INT(IF(L192&lt;1,0,(L192-0.945)/0.055)*10)</f>
        <v>0</v>
      </c>
      <c r="N192" s="458"/>
      <c r="O192" s="168">
        <f>INT(IF(N192&lt;3,0,(N192-2.85)/0.15)*10)</f>
        <v>0</v>
      </c>
      <c r="P192" s="108"/>
      <c r="Q192" s="168">
        <f>INT(IF(P192&lt;5,0,(P192-4)/1)*10)</f>
        <v>0</v>
      </c>
      <c r="R192" s="109"/>
      <c r="S192" s="288">
        <f>INT(IF(R192&lt;30,0,(R192-27)/3)*10)</f>
        <v>0</v>
      </c>
      <c r="T192" s="458">
        <v>4.5</v>
      </c>
      <c r="U192" s="168">
        <f>INT(IF(T192&lt;2.2,0,(T192-2.135)/0.065)*10)</f>
        <v>363</v>
      </c>
      <c r="V192" s="109"/>
      <c r="W192" s="168">
        <f>INT(IF(V192&lt;5,0,(V192-4.3)/0.7)*10)</f>
        <v>0</v>
      </c>
      <c r="X192" s="96"/>
      <c r="Y192" s="168">
        <f>INT(IF(X192&lt;10,0,(X192-9)/1)*10)</f>
        <v>0</v>
      </c>
      <c r="Z192" s="458">
        <v>12.2</v>
      </c>
      <c r="AA192" s="168">
        <f>INT(IF(Z192&lt;5,0,(Z192-4.25)/0.75)*10)</f>
        <v>106</v>
      </c>
      <c r="AB192" s="306"/>
      <c r="AC192" s="108"/>
      <c r="AD192" s="482">
        <v>0.10208333333333335</v>
      </c>
      <c r="AE192" s="265">
        <f>IF(AF192="ANO",(MAX(AL192:AN192)),0)</f>
        <v>1182</v>
      </c>
      <c r="AF192" s="270" t="str">
        <f>IF(AND(ISNUMBER(AB192))*((ISNUMBER(AC192)))*(((ISNUMBER(AD192)))),"NE",IF(AND(ISNUMBER(AB192))*((ISNUMBER(AC192))),"NE",IF(AND(ISNUMBER(AB192))*((ISNUMBER(AD192))),"NE",IF(AND(ISNUMBER(AC192))*((ISNUMBER(AD192))),"NE",IF(AND(AB192="")*((AC192=""))*(((AD192=""))),"NE","ANO")))))</f>
        <v>ANO</v>
      </c>
      <c r="AG192" s="166">
        <f>SUM(K192+M192+O192+Q192+S192+U192+W192+Y192+AA192+AE192)</f>
        <v>1911</v>
      </c>
      <c r="AH192" s="522" t="s">
        <v>382</v>
      </c>
      <c r="AJ192" s="45">
        <f>AG194</f>
        <v>2851</v>
      </c>
      <c r="AK192" s="45"/>
      <c r="AL192" s="260">
        <f>INT(IF(AB192&lt;25,0,(AB192-23.5)/1.5)*10)</f>
        <v>0</v>
      </c>
      <c r="AM192" s="260">
        <f>INT(IF(AC192&lt;120,0,(AC192-117.6)/2.4)*10)</f>
        <v>0</v>
      </c>
      <c r="AN192" s="260">
        <f>INT(IF(AO192&gt;=441,0,(442.5-AO192)/2.5)*10)</f>
        <v>1182</v>
      </c>
      <c r="AO192" s="282">
        <f>IF(AND(AP192=0,AQ192=0),"",AP192*60+AQ192)</f>
        <v>147</v>
      </c>
      <c r="AP192" s="282">
        <f>HOUR(AD192)</f>
        <v>2</v>
      </c>
      <c r="AQ192" s="282">
        <f>MINUTE(AD192)</f>
        <v>27</v>
      </c>
      <c r="AT192" s="188">
        <f>D190</f>
        <v>0</v>
      </c>
      <c r="AU192" s="187">
        <f>IF(A192="A","QD","")</f>
      </c>
    </row>
    <row r="193" spans="2:47" ht="12.75">
      <c r="B193" s="516"/>
      <c r="C193" s="296"/>
      <c r="D193" s="111" t="s">
        <v>292</v>
      </c>
      <c r="E193" s="111" t="s">
        <v>290</v>
      </c>
      <c r="F193" s="322" t="s">
        <v>170</v>
      </c>
      <c r="G193" s="337"/>
      <c r="H193" s="434">
        <f>SUM(G193-G192)</f>
        <v>0</v>
      </c>
      <c r="I193" s="455">
        <v>11.1</v>
      </c>
      <c r="J193" s="107"/>
      <c r="K193" s="168">
        <f>INT(IF(J193="E",(IF((AND(I193&gt;10.99)*(I193&lt;14.21)),(14.3-I193)/0.1*10,(IF((AND(I193&gt;6)*(I193&lt;11.01)),(12.65-I193)/0.05*10,0))))+50,(IF((AND(I193&gt;10.99)*(I193&lt;14.21)),(14.3-I193)/0.1*10,(IF((AND(I193&gt;6)*(I193&lt;11.01)),(12.65-I193)/0.05*10,0))))))</f>
        <v>320</v>
      </c>
      <c r="L193" s="455"/>
      <c r="M193" s="168">
        <f>INT(IF(L193&lt;1,0,(L193-0.945)/0.055)*10)</f>
        <v>0</v>
      </c>
      <c r="N193" s="455"/>
      <c r="O193" s="168">
        <f>INT(IF(N193&lt;3,0,(N193-2.85)/0.15)*10)</f>
        <v>0</v>
      </c>
      <c r="P193" s="108"/>
      <c r="Q193" s="168">
        <f>INT(IF(P193&lt;5,0,(P193-4)/1)*10)</f>
        <v>0</v>
      </c>
      <c r="R193" s="109"/>
      <c r="S193" s="288">
        <f>INT(IF(R193&lt;30,0,(R193-27)/3)*10)</f>
        <v>0</v>
      </c>
      <c r="T193" s="455">
        <v>5.48</v>
      </c>
      <c r="U193" s="168">
        <f>INT(IF(T193&lt;2.2,0,(T193-2.135)/0.065)*10)</f>
        <v>514</v>
      </c>
      <c r="V193" s="109"/>
      <c r="W193" s="168">
        <f>INT(IF(V193&lt;5,0,(V193-4.3)/0.7)*10)</f>
        <v>0</v>
      </c>
      <c r="X193" s="96"/>
      <c r="Y193" s="168">
        <f>INT(IF(X193&lt;10,0,(X193-9)/1)*10)</f>
        <v>0</v>
      </c>
      <c r="Z193" s="458">
        <v>12.2</v>
      </c>
      <c r="AA193" s="168">
        <f>INT(IF(Z193&lt;5,0,(Z193-4.25)/0.75)*10)</f>
        <v>106</v>
      </c>
      <c r="AB193" s="306"/>
      <c r="AC193" s="108"/>
      <c r="AD193" s="483"/>
      <c r="AE193" s="265">
        <f>IF(AF193="ANO",(MAX(AL193:AN193)),0)</f>
        <v>0</v>
      </c>
      <c r="AF193" s="270" t="str">
        <f>IF(AND(ISNUMBER(AB193))*((ISNUMBER(AC193)))*(((ISNUMBER(AD193)))),"NE",IF(AND(ISNUMBER(AB193))*((ISNUMBER(AC193))),"NE",IF(AND(ISNUMBER(AB193))*((ISNUMBER(AD193))),"NE",IF(AND(ISNUMBER(AC193))*((ISNUMBER(AD193))),"NE",IF(AND(AB193="")*((AC193=""))*(((AD193=""))),"NE","ANO")))))</f>
        <v>NE</v>
      </c>
      <c r="AG193" s="167">
        <f>SUM(K193+M193+O193+Q193+S193+U193+W193+Y193+AA193+AE193)</f>
        <v>940</v>
      </c>
      <c r="AH193" s="92"/>
      <c r="AJ193" s="45">
        <f>AG194</f>
        <v>2851</v>
      </c>
      <c r="AK193" s="45"/>
      <c r="AL193" s="260">
        <f>INT(IF(AB193&lt;25,0,(AB193-23.5)/1.5)*10)</f>
        <v>0</v>
      </c>
      <c r="AM193" s="260">
        <f>INT(IF(AC193&lt;120,0,(AC193-117.6)/2.4)*10)</f>
        <v>0</v>
      </c>
      <c r="AN193" s="260">
        <f>INT(IF(AO193&gt;=441,0,(442.5-AO193)/2.5)*10)</f>
        <v>0</v>
      </c>
      <c r="AO193" s="282">
        <f>IF(AND(AP193=0,AQ193=0),"",AP193*60+AQ193)</f>
      </c>
      <c r="AP193" s="282">
        <f>HOUR(AD193)</f>
        <v>0</v>
      </c>
      <c r="AQ193" s="282">
        <f>MINUTE(AD193)</f>
        <v>0</v>
      </c>
      <c r="AT193" s="188">
        <f>D190</f>
        <v>0</v>
      </c>
      <c r="AU193" s="187">
        <f>IF(A193="A","QD","")</f>
      </c>
    </row>
    <row r="194" spans="2:47" ht="13.5" thickBot="1">
      <c r="B194" s="516"/>
      <c r="C194" s="299"/>
      <c r="D194" s="112"/>
      <c r="E194" s="112"/>
      <c r="F194" s="326"/>
      <c r="G194" s="112"/>
      <c r="H194" s="112"/>
      <c r="I194" s="462"/>
      <c r="J194" s="112"/>
      <c r="K194" s="113"/>
      <c r="L194" s="462"/>
      <c r="M194" s="113"/>
      <c r="N194" s="462"/>
      <c r="O194" s="113"/>
      <c r="P194" s="505"/>
      <c r="Q194" s="113"/>
      <c r="R194" s="505"/>
      <c r="S194" s="112"/>
      <c r="T194" s="462"/>
      <c r="U194" s="112"/>
      <c r="V194" s="112"/>
      <c r="W194" s="112"/>
      <c r="X194" s="112"/>
      <c r="Y194" s="112"/>
      <c r="Z194" s="462"/>
      <c r="AA194" s="112"/>
      <c r="AB194" s="112"/>
      <c r="AC194" s="112"/>
      <c r="AD194" s="462"/>
      <c r="AE194" s="215" t="s">
        <v>166</v>
      </c>
      <c r="AF194" s="216"/>
      <c r="AG194" s="217">
        <f>SUM(AG192:AG193)</f>
        <v>2851</v>
      </c>
      <c r="AJ194" s="36">
        <f>AG194</f>
        <v>2851</v>
      </c>
      <c r="AK194" s="36"/>
      <c r="AL194" s="285"/>
      <c r="AM194" s="285"/>
      <c r="AN194" s="285"/>
      <c r="AO194" s="203"/>
      <c r="AP194" s="203"/>
      <c r="AQ194" s="203"/>
      <c r="AT194" s="23"/>
      <c r="AU194" s="23"/>
    </row>
    <row r="195" spans="2:47" ht="13.5" thickBot="1">
      <c r="B195" s="516"/>
      <c r="C195" s="376"/>
      <c r="D195" s="377"/>
      <c r="E195" s="377"/>
      <c r="F195" s="378"/>
      <c r="G195" s="378"/>
      <c r="H195" s="378"/>
      <c r="I195" s="460"/>
      <c r="J195" s="378"/>
      <c r="K195" s="379"/>
      <c r="L195" s="460"/>
      <c r="M195" s="379"/>
      <c r="N195" s="460"/>
      <c r="O195" s="379"/>
      <c r="P195" s="378"/>
      <c r="Q195" s="379"/>
      <c r="R195" s="378"/>
      <c r="S195" s="379"/>
      <c r="T195" s="460"/>
      <c r="U195" s="379"/>
      <c r="V195" s="380"/>
      <c r="W195" s="379"/>
      <c r="X195" s="378"/>
      <c r="Y195" s="379"/>
      <c r="Z195" s="460"/>
      <c r="AA195" s="379"/>
      <c r="AB195" s="381"/>
      <c r="AC195" s="380"/>
      <c r="AD195" s="485"/>
      <c r="AE195" s="379"/>
      <c r="AF195" s="382"/>
      <c r="AG195" s="383"/>
      <c r="AJ195" s="36">
        <f>AG194</f>
        <v>2851</v>
      </c>
      <c r="AK195" s="36"/>
      <c r="AL195" s="285"/>
      <c r="AM195" s="285"/>
      <c r="AN195" s="285"/>
      <c r="AO195" s="203"/>
      <c r="AP195" s="203"/>
      <c r="AQ195" s="203"/>
      <c r="AT195" s="15"/>
      <c r="AU195" s="15"/>
    </row>
    <row r="196" spans="2:51" ht="12.75">
      <c r="B196" s="516" t="s">
        <v>56</v>
      </c>
      <c r="C196" s="294" t="s">
        <v>99</v>
      </c>
      <c r="D196" s="334"/>
      <c r="E196" s="335"/>
      <c r="F196" s="498"/>
      <c r="G196" s="151"/>
      <c r="H196" s="151"/>
      <c r="I196" s="453" t="s">
        <v>11</v>
      </c>
      <c r="J196" s="153"/>
      <c r="K196" s="154" t="s">
        <v>21</v>
      </c>
      <c r="L196" s="466" t="s">
        <v>0</v>
      </c>
      <c r="M196" s="154" t="s">
        <v>21</v>
      </c>
      <c r="N196" s="471" t="s">
        <v>375</v>
      </c>
      <c r="O196" s="154" t="s">
        <v>21</v>
      </c>
      <c r="P196" s="156" t="s">
        <v>13</v>
      </c>
      <c r="Q196" s="154" t="s">
        <v>21</v>
      </c>
      <c r="R196" s="157" t="s">
        <v>23</v>
      </c>
      <c r="S196" s="154" t="s">
        <v>21</v>
      </c>
      <c r="T196" s="475" t="s">
        <v>14</v>
      </c>
      <c r="U196" s="154" t="s">
        <v>21</v>
      </c>
      <c r="V196" s="152" t="s">
        <v>15</v>
      </c>
      <c r="W196" s="154" t="s">
        <v>21</v>
      </c>
      <c r="X196" s="155" t="s">
        <v>35</v>
      </c>
      <c r="Y196" s="154" t="s">
        <v>21</v>
      </c>
      <c r="Z196" s="475" t="s">
        <v>1</v>
      </c>
      <c r="AA196" s="154" t="s">
        <v>21</v>
      </c>
      <c r="AB196" s="307" t="s">
        <v>22</v>
      </c>
      <c r="AC196" s="152" t="s">
        <v>25</v>
      </c>
      <c r="AD196" s="480" t="s">
        <v>254</v>
      </c>
      <c r="AE196" s="160" t="s">
        <v>21</v>
      </c>
      <c r="AF196" s="165"/>
      <c r="AG196" s="163" t="s">
        <v>2</v>
      </c>
      <c r="AJ196" s="37">
        <f>AG200</f>
        <v>2849</v>
      </c>
      <c r="AK196" s="37"/>
      <c r="AL196" s="279" t="s">
        <v>92</v>
      </c>
      <c r="AM196" s="279" t="s">
        <v>92</v>
      </c>
      <c r="AN196" s="279" t="s">
        <v>92</v>
      </c>
      <c r="AO196" s="279" t="s">
        <v>93</v>
      </c>
      <c r="AP196" s="279" t="s">
        <v>94</v>
      </c>
      <c r="AQ196" s="279" t="s">
        <v>95</v>
      </c>
      <c r="AR196" s="21"/>
      <c r="AS196" s="15"/>
      <c r="AT196" s="15"/>
      <c r="AU196" s="15"/>
      <c r="AV196" s="15"/>
      <c r="AW196" s="15"/>
      <c r="AX196" s="5"/>
      <c r="AY196" s="5"/>
    </row>
    <row r="197" spans="2:51" ht="12.75">
      <c r="B197" s="516"/>
      <c r="C197" s="295" t="s">
        <v>18</v>
      </c>
      <c r="D197" s="333" t="s">
        <v>159</v>
      </c>
      <c r="E197" s="333" t="s">
        <v>160</v>
      </c>
      <c r="F197" s="328" t="s">
        <v>169</v>
      </c>
      <c r="G197" s="96" t="s">
        <v>172</v>
      </c>
      <c r="H197" s="318" t="s">
        <v>173</v>
      </c>
      <c r="I197" s="454" t="s">
        <v>78</v>
      </c>
      <c r="J197" s="98"/>
      <c r="K197" s="114"/>
      <c r="L197" s="467" t="s">
        <v>19</v>
      </c>
      <c r="M197" s="114"/>
      <c r="N197" s="467" t="s">
        <v>19</v>
      </c>
      <c r="O197" s="114"/>
      <c r="P197" s="101" t="s">
        <v>20</v>
      </c>
      <c r="Q197" s="114"/>
      <c r="R197" s="101" t="s">
        <v>20</v>
      </c>
      <c r="S197" s="114"/>
      <c r="T197" s="473" t="s">
        <v>19</v>
      </c>
      <c r="U197" s="114"/>
      <c r="V197" s="98" t="s">
        <v>20</v>
      </c>
      <c r="W197" s="114"/>
      <c r="X197" s="100" t="s">
        <v>20</v>
      </c>
      <c r="Y197" s="114"/>
      <c r="Z197" s="473" t="s">
        <v>19</v>
      </c>
      <c r="AA197" s="114"/>
      <c r="AB197" s="308" t="s">
        <v>19</v>
      </c>
      <c r="AC197" s="98" t="s">
        <v>19</v>
      </c>
      <c r="AD197" s="481" t="s">
        <v>79</v>
      </c>
      <c r="AE197" s="101"/>
      <c r="AF197" s="149"/>
      <c r="AG197" s="164" t="s">
        <v>96</v>
      </c>
      <c r="AJ197" s="37">
        <f>AG200</f>
        <v>2849</v>
      </c>
      <c r="AK197" s="37"/>
      <c r="AL197" s="280" t="s">
        <v>22</v>
      </c>
      <c r="AM197" s="280" t="s">
        <v>25</v>
      </c>
      <c r="AN197" s="280" t="s">
        <v>91</v>
      </c>
      <c r="AO197" s="281" t="s">
        <v>91</v>
      </c>
      <c r="AP197" s="281" t="s">
        <v>91</v>
      </c>
      <c r="AQ197" s="281" t="s">
        <v>91</v>
      </c>
      <c r="AR197" s="21"/>
      <c r="AS197" s="15"/>
      <c r="AT197" s="15"/>
      <c r="AU197" s="15"/>
      <c r="AV197" s="15"/>
      <c r="AW197" s="15"/>
      <c r="AX197" s="5"/>
      <c r="AY197" s="5"/>
    </row>
    <row r="198" spans="2:51" ht="12.75">
      <c r="B198" s="516"/>
      <c r="C198" s="296"/>
      <c r="D198" s="336" t="s">
        <v>256</v>
      </c>
      <c r="E198" s="336" t="s">
        <v>257</v>
      </c>
      <c r="F198" s="321" t="s">
        <v>171</v>
      </c>
      <c r="G198" s="337"/>
      <c r="H198" s="176"/>
      <c r="I198" s="455">
        <v>11.8</v>
      </c>
      <c r="J198" s="110"/>
      <c r="K198" s="168">
        <f>INT(IF(J198="E",(IF((AND(I198&gt;10.99)*(I198&lt;14.21)),(14.3-I198)/0.1*10,(IF((AND(I198&gt;6)*(I198&lt;11.01)),(12.65-I198)/0.05*10,0))))+50,(IF((AND(I198&gt;10.99)*(I198&lt;14.21)),(14.3-I198)/0.1*10,(IF((AND(I198&gt;6)*(I198&lt;11.01)),(12.65-I198)/0.05*10,0))))))</f>
        <v>250</v>
      </c>
      <c r="L198" s="458">
        <v>2.53</v>
      </c>
      <c r="M198" s="168">
        <f>INT(IF(L198&lt;1,0,(L198-0.945)/0.055)*10)</f>
        <v>288</v>
      </c>
      <c r="N198" s="458">
        <v>8.52</v>
      </c>
      <c r="O198" s="168">
        <f>INT(IF(N198&lt;3,0,(N198-2.85)/0.15)*10)</f>
        <v>378</v>
      </c>
      <c r="P198" s="108"/>
      <c r="Q198" s="168">
        <f>INT(IF(P198&lt;5,0,(P198-4)/1)*10)</f>
        <v>0</v>
      </c>
      <c r="R198" s="109"/>
      <c r="S198" s="288">
        <f>INT(IF(R198&lt;30,0,(R198-27)/3)*10)</f>
        <v>0</v>
      </c>
      <c r="T198" s="458"/>
      <c r="U198" s="168">
        <f>INT(IF(T198&lt;2.2,0,(T198-2.135)/0.065)*10)</f>
        <v>0</v>
      </c>
      <c r="V198" s="109"/>
      <c r="W198" s="168">
        <f>INT(IF(V198&lt;5,0,(V198-4.3)/0.7)*10)</f>
        <v>0</v>
      </c>
      <c r="X198" s="96"/>
      <c r="Y198" s="168">
        <f>INT(IF(X198&lt;10,0,(X198-9)/1)*10)</f>
        <v>0</v>
      </c>
      <c r="Z198" s="458"/>
      <c r="AA198" s="168">
        <f>INT(IF(Z198&lt;5,0,(Z198-4.25)/0.75)*10)</f>
        <v>0</v>
      </c>
      <c r="AB198" s="306"/>
      <c r="AC198" s="108"/>
      <c r="AD198" s="482">
        <v>0.10416666666666667</v>
      </c>
      <c r="AE198" s="265">
        <f>IF(AF198="ANO",(MAX(AL198:AN198)),0)</f>
        <v>1170</v>
      </c>
      <c r="AF198" s="270" t="str">
        <f>IF(AND(ISNUMBER(AB198))*((ISNUMBER(AC198)))*(((ISNUMBER(AD198)))),"NE",IF(AND(ISNUMBER(AB198))*((ISNUMBER(AC198))),"NE",IF(AND(ISNUMBER(AB198))*((ISNUMBER(AD198))),"NE",IF(AND(ISNUMBER(AC198))*((ISNUMBER(AD198))),"NE",IF(AND(AB198="")*((AC198=""))*(((AD198=""))),"NE","ANO")))))</f>
        <v>ANO</v>
      </c>
      <c r="AG198" s="166">
        <f>SUM(K198+M198+O198+Q198+S198+U198+W198+Y198+AA198+AE198)</f>
        <v>2086</v>
      </c>
      <c r="AH198" s="92"/>
      <c r="AJ198" s="45">
        <f>AG200</f>
        <v>2849</v>
      </c>
      <c r="AK198" s="45"/>
      <c r="AL198" s="260">
        <f>INT(IF(AB198&lt;25,0,(AB198-23.5)/1.5)*10)</f>
        <v>0</v>
      </c>
      <c r="AM198" s="260">
        <f>INT(IF(AC198&lt;120,0,(AC198-117.6)/2.4)*10)</f>
        <v>0</v>
      </c>
      <c r="AN198" s="260">
        <f>INT(IF(AO198&gt;=441,0,(442.5-AO198)/2.5)*10)</f>
        <v>1170</v>
      </c>
      <c r="AO198" s="282">
        <f>IF(AND(AP198=0,AQ198=0),"",AP198*60+AQ198)</f>
        <v>150</v>
      </c>
      <c r="AP198" s="282">
        <f>HOUR(AD198)</f>
        <v>2</v>
      </c>
      <c r="AQ198" s="282">
        <f>MINUTE(AD198)</f>
        <v>30</v>
      </c>
      <c r="AR198" s="21"/>
      <c r="AS198" s="15"/>
      <c r="AT198" s="188">
        <f>D196</f>
        <v>0</v>
      </c>
      <c r="AU198" s="187">
        <f>IF(A198="A","QD","")</f>
      </c>
      <c r="AV198" s="15"/>
      <c r="AW198" s="15"/>
      <c r="AX198" s="5"/>
      <c r="AY198" s="5"/>
    </row>
    <row r="199" spans="2:51" ht="12.75">
      <c r="B199" s="516"/>
      <c r="C199" s="296"/>
      <c r="D199" s="342" t="s">
        <v>258</v>
      </c>
      <c r="E199" s="342" t="s">
        <v>259</v>
      </c>
      <c r="F199" s="322" t="s">
        <v>170</v>
      </c>
      <c r="G199" s="337"/>
      <c r="H199" s="434">
        <f>SUM(G199-G198)</f>
        <v>0</v>
      </c>
      <c r="I199" s="458">
        <v>11.9</v>
      </c>
      <c r="J199" s="107"/>
      <c r="K199" s="168">
        <f>INT(IF(J199="E",(IF((AND(I199&gt;10.99)*(I199&lt;14.21)),(14.3-I199)/0.1*10,(IF((AND(I199&gt;6)*(I199&lt;11.01)),(12.65-I199)/0.05*10,0))))+50,(IF((AND(I199&gt;10.99)*(I199&lt;14.21)),(14.3-I199)/0.1*10,(IF((AND(I199&gt;6)*(I199&lt;11.01)),(12.65-I199)/0.05*10,0))))))</f>
        <v>240</v>
      </c>
      <c r="L199" s="455"/>
      <c r="M199" s="168">
        <f>INT(IF(L199&lt;1,0,(L199-0.945)/0.055)*10)</f>
        <v>0</v>
      </c>
      <c r="N199" s="455"/>
      <c r="O199" s="168">
        <f>INT(IF(N199&lt;3,0,(N199-2.85)/0.15)*10)</f>
        <v>0</v>
      </c>
      <c r="P199" s="108"/>
      <c r="Q199" s="168">
        <f>INT(IF(P199&lt;5,0,(P199-4)/1)*10)</f>
        <v>0</v>
      </c>
      <c r="R199" s="109"/>
      <c r="S199" s="288">
        <f>INT(IF(R199&lt;30,0,(R199-27)/3)*10)</f>
        <v>0</v>
      </c>
      <c r="T199" s="455">
        <v>4.42</v>
      </c>
      <c r="U199" s="168">
        <f>INT(IF(T199&lt;2.2,0,(T199-2.135)/0.065)*10)</f>
        <v>351</v>
      </c>
      <c r="V199" s="109"/>
      <c r="W199" s="168">
        <f>INT(IF(V199&lt;5,0,(V199-4.3)/0.7)*10)</f>
        <v>0</v>
      </c>
      <c r="X199" s="96"/>
      <c r="Y199" s="168">
        <f>INT(IF(X199&lt;10,0,(X199-9)/1)*10)</f>
        <v>0</v>
      </c>
      <c r="Z199" s="458">
        <v>17.2</v>
      </c>
      <c r="AA199" s="168">
        <f>INT(IF(Z199&lt;5,0,(Z199-4.25)/0.75)*10)</f>
        <v>172</v>
      </c>
      <c r="AB199" s="306"/>
      <c r="AC199" s="108"/>
      <c r="AD199" s="483"/>
      <c r="AE199" s="265">
        <f>IF(AF199="ANO",(MAX(AL199:AN199)),0)</f>
        <v>0</v>
      </c>
      <c r="AF199" s="270" t="str">
        <f>IF(AND(ISNUMBER(AB199))*((ISNUMBER(AC199)))*(((ISNUMBER(AD199)))),"NE",IF(AND(ISNUMBER(AB199))*((ISNUMBER(AC199))),"NE",IF(AND(ISNUMBER(AB199))*((ISNUMBER(AD199))),"NE",IF(AND(ISNUMBER(AC199))*((ISNUMBER(AD199))),"NE",IF(AND(AB199="")*((AC199=""))*(((AD199=""))),"NE","ANO")))))</f>
        <v>NE</v>
      </c>
      <c r="AG199" s="167">
        <f>SUM(K199+M199+O199+Q199+S199+U199+W199+Y199+AA199+AE199)</f>
        <v>763</v>
      </c>
      <c r="AH199" s="92"/>
      <c r="AJ199" s="45">
        <f>AG200</f>
        <v>2849</v>
      </c>
      <c r="AK199" s="45"/>
      <c r="AL199" s="260">
        <f>INT(IF(AB199&lt;25,0,(AB199-23.5)/1.5)*10)</f>
        <v>0</v>
      </c>
      <c r="AM199" s="260">
        <f>INT(IF(AC199&lt;120,0,(AC199-117.6)/2.4)*10)</f>
        <v>0</v>
      </c>
      <c r="AN199" s="260">
        <f>INT(IF(AO199&gt;=441,0,(442.5-AO199)/2.5)*10)</f>
        <v>0</v>
      </c>
      <c r="AO199" s="282">
        <f>IF(AND(AP199=0,AQ199=0),"",AP199*60+AQ199)</f>
      </c>
      <c r="AP199" s="282">
        <f>HOUR(AD199)</f>
        <v>0</v>
      </c>
      <c r="AQ199" s="282">
        <f>MINUTE(AD199)</f>
        <v>0</v>
      </c>
      <c r="AR199" s="21"/>
      <c r="AS199" s="15"/>
      <c r="AT199" s="188">
        <f>D196</f>
        <v>0</v>
      </c>
      <c r="AU199" s="187">
        <f>IF(A199="A","QD","")</f>
      </c>
      <c r="AV199" s="15"/>
      <c r="AW199" s="15"/>
      <c r="AX199" s="5"/>
      <c r="AY199" s="5"/>
    </row>
    <row r="200" spans="2:47" ht="13.5" thickBot="1">
      <c r="B200" s="516"/>
      <c r="C200" s="299"/>
      <c r="D200" s="112"/>
      <c r="E200" s="112"/>
      <c r="F200" s="325"/>
      <c r="G200" s="112"/>
      <c r="H200" s="112"/>
      <c r="I200" s="462"/>
      <c r="J200" s="112"/>
      <c r="K200" s="113"/>
      <c r="L200" s="462"/>
      <c r="M200" s="503"/>
      <c r="N200" s="504"/>
      <c r="O200" s="505"/>
      <c r="P200" s="113"/>
      <c r="Q200" s="505"/>
      <c r="R200" s="505"/>
      <c r="S200" s="115"/>
      <c r="T200" s="462"/>
      <c r="U200" s="112"/>
      <c r="V200" s="112"/>
      <c r="W200" s="112"/>
      <c r="X200" s="112"/>
      <c r="Y200" s="112"/>
      <c r="Z200" s="462"/>
      <c r="AA200" s="112"/>
      <c r="AB200" s="112"/>
      <c r="AC200" s="112"/>
      <c r="AD200" s="462"/>
      <c r="AE200" s="215" t="s">
        <v>166</v>
      </c>
      <c r="AF200" s="511"/>
      <c r="AG200" s="217">
        <f>SUM(AG198:AG199)</f>
        <v>2849</v>
      </c>
      <c r="AJ200" s="36">
        <f>AG200</f>
        <v>2849</v>
      </c>
      <c r="AK200" s="36"/>
      <c r="AL200" s="36"/>
      <c r="AM200" s="36"/>
      <c r="AN200" s="36"/>
      <c r="AO200" s="15"/>
      <c r="AP200" s="15"/>
      <c r="AQ200" s="20"/>
      <c r="AT200" s="23"/>
      <c r="AU200" s="23"/>
    </row>
    <row r="201" spans="2:47" ht="13.5" thickBot="1">
      <c r="B201" s="516"/>
      <c r="C201" s="376"/>
      <c r="D201" s="377"/>
      <c r="E201" s="377"/>
      <c r="F201" s="378"/>
      <c r="G201" s="378"/>
      <c r="H201" s="378"/>
      <c r="I201" s="460"/>
      <c r="J201" s="378"/>
      <c r="K201" s="379"/>
      <c r="L201" s="460"/>
      <c r="M201" s="379"/>
      <c r="N201" s="460"/>
      <c r="O201" s="379"/>
      <c r="P201" s="378"/>
      <c r="Q201" s="379"/>
      <c r="R201" s="378"/>
      <c r="S201" s="379"/>
      <c r="T201" s="460"/>
      <c r="U201" s="379"/>
      <c r="V201" s="380"/>
      <c r="W201" s="379"/>
      <c r="X201" s="378"/>
      <c r="Y201" s="379"/>
      <c r="Z201" s="460"/>
      <c r="AA201" s="379"/>
      <c r="AB201" s="381"/>
      <c r="AC201" s="380"/>
      <c r="AD201" s="485"/>
      <c r="AE201" s="379"/>
      <c r="AF201" s="382"/>
      <c r="AG201" s="383"/>
      <c r="AH201" s="15"/>
      <c r="AJ201" s="36">
        <f>AG200</f>
        <v>2849</v>
      </c>
      <c r="AK201" s="36"/>
      <c r="AL201" s="36"/>
      <c r="AM201" s="36"/>
      <c r="AN201" s="36"/>
      <c r="AP201" s="15"/>
      <c r="AQ201" s="15"/>
      <c r="AT201" s="15"/>
      <c r="AU201" s="15"/>
    </row>
    <row r="202" spans="2:47" ht="12.75">
      <c r="B202" s="516" t="s">
        <v>57</v>
      </c>
      <c r="C202" s="294" t="s">
        <v>126</v>
      </c>
      <c r="D202" s="315"/>
      <c r="E202" s="317"/>
      <c r="F202" s="497"/>
      <c r="G202" s="151"/>
      <c r="H202" s="151"/>
      <c r="I202" s="453" t="s">
        <v>11</v>
      </c>
      <c r="J202" s="153"/>
      <c r="K202" s="154" t="s">
        <v>21</v>
      </c>
      <c r="L202" s="466" t="s">
        <v>0</v>
      </c>
      <c r="M202" s="154" t="s">
        <v>21</v>
      </c>
      <c r="N202" s="471" t="s">
        <v>375</v>
      </c>
      <c r="O202" s="154" t="s">
        <v>21</v>
      </c>
      <c r="P202" s="156" t="s">
        <v>13</v>
      </c>
      <c r="Q202" s="154" t="s">
        <v>21</v>
      </c>
      <c r="R202" s="157" t="s">
        <v>23</v>
      </c>
      <c r="S202" s="154" t="s">
        <v>21</v>
      </c>
      <c r="T202" s="475" t="s">
        <v>14</v>
      </c>
      <c r="U202" s="154" t="s">
        <v>21</v>
      </c>
      <c r="V202" s="152" t="s">
        <v>15</v>
      </c>
      <c r="W202" s="154" t="s">
        <v>21</v>
      </c>
      <c r="X202" s="155" t="s">
        <v>35</v>
      </c>
      <c r="Y202" s="154" t="s">
        <v>21</v>
      </c>
      <c r="Z202" s="475" t="s">
        <v>1</v>
      </c>
      <c r="AA202" s="154" t="s">
        <v>21</v>
      </c>
      <c r="AB202" s="307" t="s">
        <v>22</v>
      </c>
      <c r="AC202" s="152" t="s">
        <v>25</v>
      </c>
      <c r="AD202" s="480" t="s">
        <v>254</v>
      </c>
      <c r="AE202" s="160" t="s">
        <v>21</v>
      </c>
      <c r="AF202" s="165"/>
      <c r="AG202" s="163" t="s">
        <v>2</v>
      </c>
      <c r="AJ202" s="37">
        <f>AG206</f>
        <v>2841</v>
      </c>
      <c r="AK202" s="37"/>
      <c r="AL202" s="279" t="s">
        <v>92</v>
      </c>
      <c r="AM202" s="279" t="s">
        <v>92</v>
      </c>
      <c r="AN202" s="279" t="s">
        <v>92</v>
      </c>
      <c r="AO202" s="279" t="s">
        <v>93</v>
      </c>
      <c r="AP202" s="279" t="s">
        <v>94</v>
      </c>
      <c r="AQ202" s="279" t="s">
        <v>95</v>
      </c>
      <c r="AT202" s="18"/>
      <c r="AU202" s="17"/>
    </row>
    <row r="203" spans="2:47" ht="12.75">
      <c r="B203" s="516"/>
      <c r="C203" s="295" t="s">
        <v>18</v>
      </c>
      <c r="D203" s="333" t="s">
        <v>159</v>
      </c>
      <c r="E203" s="333" t="s">
        <v>160</v>
      </c>
      <c r="F203" s="328" t="s">
        <v>169</v>
      </c>
      <c r="G203" s="96" t="s">
        <v>172</v>
      </c>
      <c r="H203" s="318" t="s">
        <v>173</v>
      </c>
      <c r="I203" s="454" t="s">
        <v>78</v>
      </c>
      <c r="J203" s="98"/>
      <c r="K203" s="114"/>
      <c r="L203" s="467" t="s">
        <v>19</v>
      </c>
      <c r="M203" s="114"/>
      <c r="N203" s="467" t="s">
        <v>19</v>
      </c>
      <c r="O203" s="114"/>
      <c r="P203" s="101" t="s">
        <v>20</v>
      </c>
      <c r="Q203" s="114"/>
      <c r="R203" s="101" t="s">
        <v>20</v>
      </c>
      <c r="S203" s="114"/>
      <c r="T203" s="473" t="s">
        <v>19</v>
      </c>
      <c r="U203" s="114"/>
      <c r="V203" s="98" t="s">
        <v>20</v>
      </c>
      <c r="W203" s="114"/>
      <c r="X203" s="100" t="s">
        <v>20</v>
      </c>
      <c r="Y203" s="114"/>
      <c r="Z203" s="473" t="s">
        <v>19</v>
      </c>
      <c r="AA203" s="114"/>
      <c r="AB203" s="308" t="s">
        <v>19</v>
      </c>
      <c r="AC203" s="98" t="s">
        <v>19</v>
      </c>
      <c r="AD203" s="481" t="s">
        <v>79</v>
      </c>
      <c r="AE203" s="101"/>
      <c r="AF203" s="149"/>
      <c r="AG203" s="164" t="s">
        <v>96</v>
      </c>
      <c r="AJ203" s="37">
        <f>AG206</f>
        <v>2841</v>
      </c>
      <c r="AK203" s="37"/>
      <c r="AL203" s="280" t="s">
        <v>22</v>
      </c>
      <c r="AM203" s="280" t="s">
        <v>25</v>
      </c>
      <c r="AN203" s="280" t="s">
        <v>91</v>
      </c>
      <c r="AO203" s="281" t="s">
        <v>91</v>
      </c>
      <c r="AP203" s="281" t="s">
        <v>91</v>
      </c>
      <c r="AQ203" s="281" t="s">
        <v>91</v>
      </c>
      <c r="AT203" s="18"/>
      <c r="AU203" s="17"/>
    </row>
    <row r="204" spans="2:47" ht="12.75">
      <c r="B204" s="516"/>
      <c r="C204" s="296"/>
      <c r="D204" s="105" t="s">
        <v>333</v>
      </c>
      <c r="E204" s="105" t="s">
        <v>334</v>
      </c>
      <c r="F204" s="321" t="s">
        <v>171</v>
      </c>
      <c r="G204" s="337"/>
      <c r="H204" s="176"/>
      <c r="I204" s="458">
        <v>10</v>
      </c>
      <c r="J204" s="110"/>
      <c r="K204" s="168">
        <f>INT(IF(J204="E",(IF((AND(I204&gt;10.99)*(I204&lt;14.21)),(14.3-I204)/0.1*10,(IF((AND(I204&gt;6)*(I204&lt;11.01)),(12.65-I204)/0.05*10,0))))+50,(IF((AND(I204&gt;10.99)*(I204&lt;14.21)),(14.3-I204)/0.1*10,(IF((AND(I204&gt;6)*(I204&lt;11.01)),(12.65-I204)/0.05*10,0))))))</f>
        <v>530</v>
      </c>
      <c r="L204" s="458">
        <v>3.62</v>
      </c>
      <c r="M204" s="168">
        <f>INT(IF(L204&lt;1,0,(L204-0.945)/0.055)*10)</f>
        <v>486</v>
      </c>
      <c r="N204" s="458">
        <v>9.29</v>
      </c>
      <c r="O204" s="168">
        <f>INT(IF(N204&lt;3,0,(N204-2.85)/0.15)*10)</f>
        <v>429</v>
      </c>
      <c r="P204" s="108"/>
      <c r="Q204" s="168">
        <f>INT(IF(P204&lt;5,0,(P204-4)/1)*10)</f>
        <v>0</v>
      </c>
      <c r="R204" s="109"/>
      <c r="S204" s="288">
        <f>INT(IF(R204&lt;30,0,(R204-27)/3)*10)</f>
        <v>0</v>
      </c>
      <c r="T204" s="458"/>
      <c r="U204" s="168">
        <f>INT(IF(T204&lt;2.2,0,(T204-2.135)/0.065)*10)</f>
        <v>0</v>
      </c>
      <c r="V204" s="109"/>
      <c r="W204" s="168">
        <f>INT(IF(V204&lt;5,0,(V204-4.3)/0.7)*10)</f>
        <v>0</v>
      </c>
      <c r="X204" s="96"/>
      <c r="Y204" s="168">
        <f>INT(IF(X204&lt;10,0,(X204-9)/1)*10)</f>
        <v>0</v>
      </c>
      <c r="Z204" s="458"/>
      <c r="AA204" s="168">
        <f>INT(IF(Z204&lt;5,0,(Z204-4.25)/0.75)*10)</f>
        <v>0</v>
      </c>
      <c r="AB204" s="306"/>
      <c r="AC204" s="108"/>
      <c r="AD204" s="482">
        <v>0.11041666666666666</v>
      </c>
      <c r="AE204" s="265">
        <f>IF(AF204="ANO",(MAX(AL204:AN204)),0)</f>
        <v>1134</v>
      </c>
      <c r="AF204" s="270" t="str">
        <f>IF(AND(ISNUMBER(AB204))*((ISNUMBER(AC204)))*(((ISNUMBER(AD204)))),"NE",IF(AND(ISNUMBER(AB204))*((ISNUMBER(AC204))),"NE",IF(AND(ISNUMBER(AB204))*((ISNUMBER(AD204))),"NE",IF(AND(ISNUMBER(AC204))*((ISNUMBER(AD204))),"NE",IF(AND(AB204="")*((AC204=""))*(((AD204=""))),"NE","ANO")))))</f>
        <v>ANO</v>
      </c>
      <c r="AG204" s="166">
        <f>SUM(K204+M204+O204+Q204+S204+U204+W204+Y204+AA204+AE204)</f>
        <v>2579</v>
      </c>
      <c r="AJ204" s="45">
        <f>AG206</f>
        <v>2841</v>
      </c>
      <c r="AK204" s="45"/>
      <c r="AL204" s="260">
        <f>INT(IF(AB204&lt;25,0,(AB204-23.5)/1.5)*10)</f>
        <v>0</v>
      </c>
      <c r="AM204" s="260">
        <f>INT(IF(AC204&lt;120,0,(AC204-117.6)/2.4)*10)</f>
        <v>0</v>
      </c>
      <c r="AN204" s="260">
        <f>INT(IF(AO204&gt;=441,0,(442.5-AO204)/2.5)*10)</f>
        <v>1134</v>
      </c>
      <c r="AO204" s="282">
        <f>IF(AND(AP204=0,AQ204=0),"",AP204*60+AQ204)</f>
        <v>159</v>
      </c>
      <c r="AP204" s="282">
        <f>HOUR(AD204)</f>
        <v>2</v>
      </c>
      <c r="AQ204" s="282">
        <f>MINUTE(AD204)</f>
        <v>39</v>
      </c>
      <c r="AT204" s="188">
        <f>D202</f>
        <v>0</v>
      </c>
      <c r="AU204" s="187">
        <f>IF(A204="A","QD","")</f>
      </c>
    </row>
    <row r="205" spans="2:47" ht="12.75">
      <c r="B205" s="516"/>
      <c r="C205" s="296"/>
      <c r="D205" s="111" t="s">
        <v>267</v>
      </c>
      <c r="E205" s="111" t="s">
        <v>334</v>
      </c>
      <c r="F205" s="322" t="s">
        <v>170</v>
      </c>
      <c r="G205" s="337"/>
      <c r="H205" s="434">
        <f>SUM(G205-G204)</f>
        <v>0</v>
      </c>
      <c r="I205" s="455">
        <v>14.6</v>
      </c>
      <c r="J205" s="107"/>
      <c r="K205" s="168">
        <f>INT(IF(J205="E",(IF((AND(I205&gt;10.99)*(I205&lt;14.21)),(14.3-I205)/0.1*10,(IF((AND(I205&gt;6)*(I205&lt;11.01)),(12.65-I205)/0.05*10,0))))+50,(IF((AND(I205&gt;10.99)*(I205&lt;14.21)),(14.3-I205)/0.1*10,(IF((AND(I205&gt;6)*(I205&lt;11.01)),(12.65-I205)/0.05*10,0))))))</f>
        <v>0</v>
      </c>
      <c r="L205" s="455"/>
      <c r="M205" s="168">
        <f>INT(IF(L205&lt;1,0,(L205-0.945)/0.055)*10)</f>
        <v>0</v>
      </c>
      <c r="N205" s="455"/>
      <c r="O205" s="168">
        <f>INT(IF(N205&lt;3,0,(N205-2.85)/0.15)*10)</f>
        <v>0</v>
      </c>
      <c r="P205" s="108"/>
      <c r="Q205" s="168">
        <f>INT(IF(P205&lt;5,0,(P205-4)/1)*10)</f>
        <v>0</v>
      </c>
      <c r="R205" s="109"/>
      <c r="S205" s="288">
        <f>INT(IF(R205&lt;30,0,(R205-27)/3)*10)</f>
        <v>0</v>
      </c>
      <c r="T205" s="455">
        <v>3.84</v>
      </c>
      <c r="U205" s="168">
        <f>INT(IF(T205&lt;2.2,0,(T205-2.135)/0.065)*10)</f>
        <v>262</v>
      </c>
      <c r="V205" s="109"/>
      <c r="W205" s="168">
        <f>INT(IF(V205&lt;5,0,(V205-4.3)/0.7)*10)</f>
        <v>0</v>
      </c>
      <c r="X205" s="96"/>
      <c r="Y205" s="168">
        <f>INT(IF(X205&lt;10,0,(X205-9)/1)*10)</f>
        <v>0</v>
      </c>
      <c r="Z205" s="458">
        <v>3</v>
      </c>
      <c r="AA205" s="168">
        <f>INT(IF(Z205&lt;5,0,(Z205-4.25)/0.75)*10)</f>
        <v>0</v>
      </c>
      <c r="AB205" s="306"/>
      <c r="AC205" s="108"/>
      <c r="AD205" s="483"/>
      <c r="AE205" s="265">
        <f>IF(AF205="ANO",(MAX(AL205:AN205)),0)</f>
        <v>0</v>
      </c>
      <c r="AF205" s="270" t="str">
        <f>IF(AND(ISNUMBER(AB205))*((ISNUMBER(AC205)))*(((ISNUMBER(AD205)))),"NE",IF(AND(ISNUMBER(AB205))*((ISNUMBER(AC205))),"NE",IF(AND(ISNUMBER(AB205))*((ISNUMBER(AD205))),"NE",IF(AND(ISNUMBER(AC205))*((ISNUMBER(AD205))),"NE",IF(AND(AB205="")*((AC205=""))*(((AD205=""))),"NE","ANO")))))</f>
        <v>NE</v>
      </c>
      <c r="AG205" s="167">
        <f>SUM(K205+M205+O205+Q205+S205+U205+W205+Y205+AA205+AE205)</f>
        <v>262</v>
      </c>
      <c r="AJ205" s="45">
        <f>AG206</f>
        <v>2841</v>
      </c>
      <c r="AK205" s="45"/>
      <c r="AL205" s="260">
        <f>INT(IF(AB205&lt;25,0,(AB205-23.5)/1.5)*10)</f>
        <v>0</v>
      </c>
      <c r="AM205" s="260">
        <f>INT(IF(AC205&lt;120,0,(AC205-117.6)/2.4)*10)</f>
        <v>0</v>
      </c>
      <c r="AN205" s="260">
        <f>INT(IF(AO205&gt;=441,0,(442.5-AO205)/2.5)*10)</f>
        <v>0</v>
      </c>
      <c r="AO205" s="282">
        <f>IF(AND(AP205=0,AQ205=0),"",AP205*60+AQ205)</f>
      </c>
      <c r="AP205" s="282">
        <f>HOUR(AD205)</f>
        <v>0</v>
      </c>
      <c r="AQ205" s="282">
        <f>MINUTE(AD205)</f>
        <v>0</v>
      </c>
      <c r="AT205" s="188">
        <f>D202</f>
        <v>0</v>
      </c>
      <c r="AU205" s="187">
        <f>IF(A205="A","QD","")</f>
      </c>
    </row>
    <row r="206" spans="2:47" ht="13.5" thickBot="1">
      <c r="B206" s="516"/>
      <c r="C206" s="299"/>
      <c r="D206" s="112"/>
      <c r="E206" s="112"/>
      <c r="F206" s="326"/>
      <c r="G206" s="112"/>
      <c r="H206" s="112"/>
      <c r="I206" s="462"/>
      <c r="J206" s="112"/>
      <c r="K206" s="112"/>
      <c r="L206" s="462"/>
      <c r="M206" s="112"/>
      <c r="N206" s="462"/>
      <c r="O206" s="112"/>
      <c r="P206" s="112"/>
      <c r="Q206" s="112"/>
      <c r="R206" s="112"/>
      <c r="S206" s="115"/>
      <c r="T206" s="462"/>
      <c r="U206" s="112"/>
      <c r="V206" s="112"/>
      <c r="W206" s="112"/>
      <c r="X206" s="112"/>
      <c r="Y206" s="112"/>
      <c r="Z206" s="462"/>
      <c r="AA206" s="112"/>
      <c r="AB206" s="112"/>
      <c r="AC206" s="112"/>
      <c r="AD206" s="462"/>
      <c r="AE206" s="215" t="s">
        <v>166</v>
      </c>
      <c r="AF206" s="216"/>
      <c r="AG206" s="217">
        <f>SUM(AG204:AG205)</f>
        <v>2841</v>
      </c>
      <c r="AJ206" s="36">
        <f>AG206</f>
        <v>2841</v>
      </c>
      <c r="AK206" s="36"/>
      <c r="AL206" s="36"/>
      <c r="AM206" s="36"/>
      <c r="AN206" s="36"/>
      <c r="AO206" s="15"/>
      <c r="AP206" s="15"/>
      <c r="AQ206" s="20"/>
      <c r="AT206" s="23"/>
      <c r="AU206" s="23"/>
    </row>
    <row r="207" spans="2:47" ht="13.5" thickBot="1">
      <c r="B207" s="516"/>
      <c r="C207" s="376"/>
      <c r="D207" s="377"/>
      <c r="E207" s="377"/>
      <c r="F207" s="378"/>
      <c r="G207" s="378"/>
      <c r="H207" s="378"/>
      <c r="I207" s="460"/>
      <c r="J207" s="378"/>
      <c r="K207" s="379"/>
      <c r="L207" s="460"/>
      <c r="M207" s="379"/>
      <c r="N207" s="460"/>
      <c r="O207" s="379"/>
      <c r="P207" s="378"/>
      <c r="Q207" s="379"/>
      <c r="R207" s="378"/>
      <c r="S207" s="379"/>
      <c r="T207" s="460"/>
      <c r="U207" s="379"/>
      <c r="V207" s="380"/>
      <c r="W207" s="379"/>
      <c r="X207" s="378"/>
      <c r="Y207" s="379"/>
      <c r="Z207" s="460"/>
      <c r="AA207" s="379"/>
      <c r="AB207" s="381"/>
      <c r="AC207" s="380"/>
      <c r="AD207" s="485"/>
      <c r="AE207" s="379"/>
      <c r="AF207" s="382"/>
      <c r="AG207" s="383"/>
      <c r="AJ207" s="36">
        <f>AG206</f>
        <v>2841</v>
      </c>
      <c r="AK207" s="36"/>
      <c r="AL207" s="36"/>
      <c r="AM207" s="36"/>
      <c r="AN207" s="36"/>
      <c r="AO207" s="15"/>
      <c r="AP207" s="15"/>
      <c r="AQ207" s="15"/>
      <c r="AT207" s="15"/>
      <c r="AU207" s="15"/>
    </row>
    <row r="208" spans="2:47" ht="12.75">
      <c r="B208" s="516" t="s">
        <v>58</v>
      </c>
      <c r="C208" s="294" t="s">
        <v>129</v>
      </c>
      <c r="D208" s="315"/>
      <c r="E208" s="317"/>
      <c r="F208" s="498"/>
      <c r="G208" s="151"/>
      <c r="H208" s="151"/>
      <c r="I208" s="453" t="s">
        <v>11</v>
      </c>
      <c r="J208" s="153"/>
      <c r="K208" s="154" t="s">
        <v>21</v>
      </c>
      <c r="L208" s="466" t="s">
        <v>0</v>
      </c>
      <c r="M208" s="154" t="s">
        <v>21</v>
      </c>
      <c r="N208" s="471" t="s">
        <v>375</v>
      </c>
      <c r="O208" s="154" t="s">
        <v>21</v>
      </c>
      <c r="P208" s="156" t="s">
        <v>13</v>
      </c>
      <c r="Q208" s="154" t="s">
        <v>21</v>
      </c>
      <c r="R208" s="157" t="s">
        <v>23</v>
      </c>
      <c r="S208" s="154" t="s">
        <v>21</v>
      </c>
      <c r="T208" s="475" t="s">
        <v>14</v>
      </c>
      <c r="U208" s="154" t="s">
        <v>21</v>
      </c>
      <c r="V208" s="152" t="s">
        <v>15</v>
      </c>
      <c r="W208" s="154" t="s">
        <v>21</v>
      </c>
      <c r="X208" s="155" t="s">
        <v>35</v>
      </c>
      <c r="Y208" s="154" t="s">
        <v>21</v>
      </c>
      <c r="Z208" s="475" t="s">
        <v>1</v>
      </c>
      <c r="AA208" s="154" t="s">
        <v>21</v>
      </c>
      <c r="AB208" s="307" t="s">
        <v>22</v>
      </c>
      <c r="AC208" s="152" t="s">
        <v>25</v>
      </c>
      <c r="AD208" s="480" t="s">
        <v>254</v>
      </c>
      <c r="AE208" s="160" t="s">
        <v>21</v>
      </c>
      <c r="AF208" s="165"/>
      <c r="AG208" s="163" t="s">
        <v>2</v>
      </c>
      <c r="AJ208" s="37">
        <f>AG212</f>
        <v>2821</v>
      </c>
      <c r="AK208" s="37"/>
      <c r="AL208" s="279" t="s">
        <v>92</v>
      </c>
      <c r="AM208" s="279" t="s">
        <v>92</v>
      </c>
      <c r="AN208" s="279" t="s">
        <v>92</v>
      </c>
      <c r="AO208" s="279" t="s">
        <v>93</v>
      </c>
      <c r="AP208" s="279" t="s">
        <v>94</v>
      </c>
      <c r="AQ208" s="279" t="s">
        <v>95</v>
      </c>
      <c r="AU208" s="15"/>
    </row>
    <row r="209" spans="2:47" ht="12.75">
      <c r="B209" s="516"/>
      <c r="C209" s="295" t="s">
        <v>18</v>
      </c>
      <c r="D209" s="333" t="s">
        <v>159</v>
      </c>
      <c r="E209" s="333" t="s">
        <v>160</v>
      </c>
      <c r="F209" s="328" t="s">
        <v>169</v>
      </c>
      <c r="G209" s="96" t="s">
        <v>172</v>
      </c>
      <c r="H209" s="318" t="s">
        <v>173</v>
      </c>
      <c r="I209" s="454" t="s">
        <v>78</v>
      </c>
      <c r="J209" s="98"/>
      <c r="K209" s="114"/>
      <c r="L209" s="467" t="s">
        <v>19</v>
      </c>
      <c r="M209" s="114"/>
      <c r="N209" s="467" t="s">
        <v>19</v>
      </c>
      <c r="O209" s="114"/>
      <c r="P209" s="101" t="s">
        <v>20</v>
      </c>
      <c r="Q209" s="114"/>
      <c r="R209" s="101" t="s">
        <v>20</v>
      </c>
      <c r="S209" s="114"/>
      <c r="T209" s="473" t="s">
        <v>19</v>
      </c>
      <c r="U209" s="114"/>
      <c r="V209" s="98" t="s">
        <v>20</v>
      </c>
      <c r="W209" s="114"/>
      <c r="X209" s="100" t="s">
        <v>20</v>
      </c>
      <c r="Y209" s="114"/>
      <c r="Z209" s="473" t="s">
        <v>19</v>
      </c>
      <c r="AA209" s="114"/>
      <c r="AB209" s="308" t="s">
        <v>19</v>
      </c>
      <c r="AC209" s="98" t="s">
        <v>19</v>
      </c>
      <c r="AD209" s="481" t="s">
        <v>79</v>
      </c>
      <c r="AE209" s="101"/>
      <c r="AF209" s="149"/>
      <c r="AG209" s="164" t="s">
        <v>96</v>
      </c>
      <c r="AJ209" s="37">
        <f>AG212</f>
        <v>2821</v>
      </c>
      <c r="AK209" s="37"/>
      <c r="AL209" s="280" t="s">
        <v>22</v>
      </c>
      <c r="AM209" s="280" t="s">
        <v>25</v>
      </c>
      <c r="AN209" s="280" t="s">
        <v>91</v>
      </c>
      <c r="AO209" s="281" t="s">
        <v>91</v>
      </c>
      <c r="AP209" s="281" t="s">
        <v>91</v>
      </c>
      <c r="AQ209" s="281" t="s">
        <v>91</v>
      </c>
      <c r="AT209" s="15"/>
      <c r="AU209" s="15"/>
    </row>
    <row r="210" spans="2:47" ht="12.75">
      <c r="B210" s="516"/>
      <c r="C210" s="296"/>
      <c r="D210" s="105" t="s">
        <v>262</v>
      </c>
      <c r="E210" s="105" t="s">
        <v>340</v>
      </c>
      <c r="F210" s="321" t="s">
        <v>171</v>
      </c>
      <c r="G210" s="337"/>
      <c r="H210" s="176"/>
      <c r="I210" s="458">
        <v>10.4</v>
      </c>
      <c r="J210" s="110"/>
      <c r="K210" s="168">
        <f>INT(IF(J210="E",(IF((AND(I210&gt;10.99)*(I210&lt;14.21)),(14.3-I210)/0.1*10,(IF((AND(I210&gt;6)*(I210&lt;11.01)),(12.65-I210)/0.05*10,0))))+50,(IF((AND(I210&gt;10.99)*(I210&lt;14.21)),(14.3-I210)/0.1*10,(IF((AND(I210&gt;6)*(I210&lt;11.01)),(12.65-I210)/0.05*10,0))))))</f>
        <v>450</v>
      </c>
      <c r="L210" s="458">
        <v>3.32</v>
      </c>
      <c r="M210" s="168">
        <f>INT(IF(L210&lt;1,0,(L210-0.945)/0.055)*10)</f>
        <v>431</v>
      </c>
      <c r="N210" s="458">
        <v>6.51</v>
      </c>
      <c r="O210" s="168">
        <f>INT(IF(N210&lt;3,0,(N210-2.85)/0.15)*10)</f>
        <v>244</v>
      </c>
      <c r="P210" s="108"/>
      <c r="Q210" s="168">
        <f>INT(IF(P210&lt;5,0,(P210-4)/1)*10)</f>
        <v>0</v>
      </c>
      <c r="R210" s="109"/>
      <c r="S210" s="288">
        <f>INT(IF(R210&lt;30,0,(R210-27)/3)*10)</f>
        <v>0</v>
      </c>
      <c r="T210" s="458"/>
      <c r="U210" s="168">
        <f>INT(IF(T210&lt;2.2,0,(T210-2.135)/0.065)*10)</f>
        <v>0</v>
      </c>
      <c r="V210" s="109"/>
      <c r="W210" s="168">
        <f>INT(IF(V210&lt;5,0,(V210-4.3)/0.7)*10)</f>
        <v>0</v>
      </c>
      <c r="X210" s="96"/>
      <c r="Y210" s="168">
        <f>INT(IF(X210&lt;10,0,(X210-9)/1)*10)</f>
        <v>0</v>
      </c>
      <c r="Z210" s="458"/>
      <c r="AA210" s="168">
        <f>INT(IF(Z210&lt;5,0,(Z210-4.25)/0.75)*10)</f>
        <v>0</v>
      </c>
      <c r="AB210" s="306"/>
      <c r="AC210" s="108"/>
      <c r="AD210" s="482">
        <v>0.11041666666666666</v>
      </c>
      <c r="AE210" s="265">
        <f>IF(AF210="ANO",(MAX(AL210:AN210)),0)</f>
        <v>1134</v>
      </c>
      <c r="AF210" s="270" t="str">
        <f>IF(AND(ISNUMBER(AB210))*((ISNUMBER(AC210)))*(((ISNUMBER(AD210)))),"NE",IF(AND(ISNUMBER(AB210))*((ISNUMBER(AC210))),"NE",IF(AND(ISNUMBER(AB210))*((ISNUMBER(AD210))),"NE",IF(AND(ISNUMBER(AC210))*((ISNUMBER(AD210))),"NE",IF(AND(AB210="")*((AC210=""))*(((AD210=""))),"NE","ANO")))))</f>
        <v>ANO</v>
      </c>
      <c r="AG210" s="166">
        <f>SUM(K210+M210+O210+Q210+S210+U210+W210+Y210+AA210+AE210)</f>
        <v>2259</v>
      </c>
      <c r="AJ210" s="45">
        <f>AG212</f>
        <v>2821</v>
      </c>
      <c r="AK210" s="45"/>
      <c r="AL210" s="260">
        <f>INT(IF(AB210&lt;25,0,(AB210-23.5)/1.5)*10)</f>
        <v>0</v>
      </c>
      <c r="AM210" s="260">
        <f>INT(IF(AC210&lt;120,0,(AC210-117.6)/2.4)*10)</f>
        <v>0</v>
      </c>
      <c r="AN210" s="260">
        <f>INT(IF(AO210&gt;=441,0,(442.5-AO210)/2.5)*10)</f>
        <v>1134</v>
      </c>
      <c r="AO210" s="282">
        <f>IF(AND(AP210=0,AQ210=0),"",AP210*60+AQ210)</f>
        <v>159</v>
      </c>
      <c r="AP210" s="282">
        <f>HOUR(AD210)</f>
        <v>2</v>
      </c>
      <c r="AQ210" s="282">
        <f>MINUTE(AD210)</f>
        <v>39</v>
      </c>
      <c r="AT210" s="188">
        <f>D208</f>
        <v>0</v>
      </c>
      <c r="AU210" s="187">
        <f>IF(A210="A","QD","")</f>
      </c>
    </row>
    <row r="211" spans="2:47" ht="12.75">
      <c r="B211" s="516"/>
      <c r="C211" s="296"/>
      <c r="D211" s="111" t="s">
        <v>258</v>
      </c>
      <c r="E211" s="111" t="s">
        <v>341</v>
      </c>
      <c r="F211" s="322" t="s">
        <v>170</v>
      </c>
      <c r="G211" s="337"/>
      <c r="H211" s="434">
        <f>SUM(G211-G210)</f>
        <v>0</v>
      </c>
      <c r="I211" s="455">
        <v>12.6</v>
      </c>
      <c r="J211" s="107"/>
      <c r="K211" s="168">
        <f>INT(IF(J211="E",(IF((AND(I211&gt;10.99)*(I211&lt;14.21)),(14.3-I211)/0.1*10,(IF((AND(I211&gt;6)*(I211&lt;11.01)),(12.65-I211)/0.05*10,0))))+50,(IF((AND(I211&gt;10.99)*(I211&lt;14.21)),(14.3-I211)/0.1*10,(IF((AND(I211&gt;6)*(I211&lt;11.01)),(12.65-I211)/0.05*10,0))))))</f>
        <v>170</v>
      </c>
      <c r="L211" s="455"/>
      <c r="M211" s="168">
        <f>INT(IF(L211&lt;1,0,(L211-0.945)/0.055)*10)</f>
        <v>0</v>
      </c>
      <c r="N211" s="455"/>
      <c r="O211" s="168">
        <f>INT(IF(N211&lt;3,0,(N211-2.85)/0.15)*10)</f>
        <v>0</v>
      </c>
      <c r="P211" s="108"/>
      <c r="Q211" s="168">
        <f>INT(IF(P211&lt;5,0,(P211-4)/1)*10)</f>
        <v>0</v>
      </c>
      <c r="R211" s="109"/>
      <c r="S211" s="288">
        <f>INT(IF(R211&lt;30,0,(R211-27)/3)*10)</f>
        <v>0</v>
      </c>
      <c r="T211" s="455">
        <v>4.1</v>
      </c>
      <c r="U211" s="168">
        <f>INT(IF(T211&lt;2.2,0,(T211-2.135)/0.065)*10)</f>
        <v>302</v>
      </c>
      <c r="V211" s="109"/>
      <c r="W211" s="168">
        <f>INT(IF(V211&lt;5,0,(V211-4.3)/0.7)*10)</f>
        <v>0</v>
      </c>
      <c r="X211" s="96"/>
      <c r="Y211" s="168">
        <f>INT(IF(X211&lt;10,0,(X211-9)/1)*10)</f>
        <v>0</v>
      </c>
      <c r="Z211" s="458">
        <v>11</v>
      </c>
      <c r="AA211" s="168">
        <f>INT(IF(Z211&lt;5,0,(Z211-4.25)/0.75)*10)</f>
        <v>90</v>
      </c>
      <c r="AB211" s="306"/>
      <c r="AC211" s="108"/>
      <c r="AD211" s="483"/>
      <c r="AE211" s="265">
        <f>IF(AF211="ANO",(MAX(AL211:AN211)),0)</f>
        <v>0</v>
      </c>
      <c r="AF211" s="270" t="str">
        <f>IF(AND(ISNUMBER(AB211))*((ISNUMBER(AC211)))*(((ISNUMBER(AD211)))),"NE",IF(AND(ISNUMBER(AB211))*((ISNUMBER(AC211))),"NE",IF(AND(ISNUMBER(AB211))*((ISNUMBER(AD211))),"NE",IF(AND(ISNUMBER(AC211))*((ISNUMBER(AD211))),"NE",IF(AND(AB211="")*((AC211=""))*(((AD211=""))),"NE","ANO")))))</f>
        <v>NE</v>
      </c>
      <c r="AG211" s="167">
        <f>SUM(K211+M211+O211+Q211+S211+U211+W211+Y211+AA211+AE211)</f>
        <v>562</v>
      </c>
      <c r="AJ211" s="45">
        <f>AG212</f>
        <v>2821</v>
      </c>
      <c r="AK211" s="45"/>
      <c r="AL211" s="260">
        <f>INT(IF(AB211&lt;25,0,(AB211-23.5)/1.5)*10)</f>
        <v>0</v>
      </c>
      <c r="AM211" s="260">
        <f>INT(IF(AC211&lt;120,0,(AC211-117.6)/2.4)*10)</f>
        <v>0</v>
      </c>
      <c r="AN211" s="260">
        <f>INT(IF(AO211&gt;=441,0,(442.5-AO211)/2.5)*10)</f>
        <v>0</v>
      </c>
      <c r="AO211" s="282">
        <f>IF(AND(AP211=0,AQ211=0),"",AP211*60+AQ211)</f>
      </c>
      <c r="AP211" s="282">
        <f>HOUR(AD211)</f>
        <v>0</v>
      </c>
      <c r="AQ211" s="282">
        <f>MINUTE(AD211)</f>
        <v>0</v>
      </c>
      <c r="AT211" s="188">
        <f>D208</f>
        <v>0</v>
      </c>
      <c r="AU211" s="187">
        <f>IF(A211="A","QD","")</f>
      </c>
    </row>
    <row r="212" spans="2:47" ht="13.5" thickBot="1">
      <c r="B212" s="516"/>
      <c r="C212" s="299"/>
      <c r="D212" s="112"/>
      <c r="E212" s="112"/>
      <c r="F212" s="326"/>
      <c r="G212" s="112"/>
      <c r="H212" s="112"/>
      <c r="I212" s="462"/>
      <c r="J212" s="112"/>
      <c r="K212" s="112"/>
      <c r="L212" s="462"/>
      <c r="M212" s="112"/>
      <c r="N212" s="462"/>
      <c r="O212" s="112"/>
      <c r="P212" s="112"/>
      <c r="Q212" s="112"/>
      <c r="R212" s="112"/>
      <c r="S212" s="112"/>
      <c r="T212" s="462"/>
      <c r="U212" s="112"/>
      <c r="V212" s="112"/>
      <c r="W212" s="112"/>
      <c r="X212" s="112"/>
      <c r="Y212" s="112"/>
      <c r="Z212" s="462"/>
      <c r="AA212" s="112"/>
      <c r="AB212" s="112"/>
      <c r="AC212" s="112"/>
      <c r="AD212" s="462"/>
      <c r="AE212" s="215" t="s">
        <v>166</v>
      </c>
      <c r="AF212" s="216"/>
      <c r="AG212" s="217">
        <f>SUM(AG210:AG211)</f>
        <v>2821</v>
      </c>
      <c r="AJ212" s="36">
        <f>AG212</f>
        <v>2821</v>
      </c>
      <c r="AK212" s="36"/>
      <c r="AL212" s="36"/>
      <c r="AM212" s="36"/>
      <c r="AN212" s="36"/>
      <c r="AP212" s="15"/>
      <c r="AQ212" s="20"/>
      <c r="AT212" s="23"/>
      <c r="AU212" s="23"/>
    </row>
    <row r="213" spans="2:47" ht="13.5" thickBot="1">
      <c r="B213" s="516"/>
      <c r="C213" s="376"/>
      <c r="D213" s="377"/>
      <c r="E213" s="377"/>
      <c r="F213" s="378"/>
      <c r="G213" s="378"/>
      <c r="H213" s="378"/>
      <c r="I213" s="460"/>
      <c r="J213" s="378"/>
      <c r="K213" s="379"/>
      <c r="L213" s="460"/>
      <c r="M213" s="379"/>
      <c r="N213" s="460"/>
      <c r="O213" s="379"/>
      <c r="P213" s="378"/>
      <c r="Q213" s="379"/>
      <c r="R213" s="378"/>
      <c r="S213" s="379"/>
      <c r="T213" s="460"/>
      <c r="U213" s="379"/>
      <c r="V213" s="380"/>
      <c r="W213" s="379"/>
      <c r="X213" s="378"/>
      <c r="Y213" s="379"/>
      <c r="Z213" s="460"/>
      <c r="AA213" s="379"/>
      <c r="AB213" s="381"/>
      <c r="AC213" s="380"/>
      <c r="AD213" s="485"/>
      <c r="AE213" s="379"/>
      <c r="AF213" s="382"/>
      <c r="AG213" s="383"/>
      <c r="AJ213" s="36">
        <f>AG212</f>
        <v>2821</v>
      </c>
      <c r="AK213" s="36"/>
      <c r="AL213" s="36"/>
      <c r="AM213" s="36"/>
      <c r="AN213" s="36"/>
      <c r="AP213" s="15"/>
      <c r="AQ213" s="15"/>
      <c r="AT213" s="15"/>
      <c r="AU213" s="15"/>
    </row>
    <row r="214" spans="2:47" ht="12.75">
      <c r="B214" s="516" t="s">
        <v>59</v>
      </c>
      <c r="C214" s="294" t="s">
        <v>134</v>
      </c>
      <c r="D214" s="334"/>
      <c r="E214" s="335"/>
      <c r="F214" s="497"/>
      <c r="G214" s="151"/>
      <c r="H214" s="151"/>
      <c r="I214" s="464" t="s">
        <v>11</v>
      </c>
      <c r="J214" s="272"/>
      <c r="K214" s="273" t="s">
        <v>21</v>
      </c>
      <c r="L214" s="469" t="s">
        <v>0</v>
      </c>
      <c r="M214" s="273" t="s">
        <v>21</v>
      </c>
      <c r="N214" s="471" t="s">
        <v>375</v>
      </c>
      <c r="O214" s="273" t="s">
        <v>21</v>
      </c>
      <c r="P214" s="275" t="s">
        <v>13</v>
      </c>
      <c r="Q214" s="273" t="s">
        <v>21</v>
      </c>
      <c r="R214" s="276" t="s">
        <v>23</v>
      </c>
      <c r="S214" s="273" t="s">
        <v>21</v>
      </c>
      <c r="T214" s="477" t="s">
        <v>14</v>
      </c>
      <c r="U214" s="273" t="s">
        <v>21</v>
      </c>
      <c r="V214" s="271" t="s">
        <v>15</v>
      </c>
      <c r="W214" s="273" t="s">
        <v>21</v>
      </c>
      <c r="X214" s="274" t="s">
        <v>35</v>
      </c>
      <c r="Y214" s="273" t="s">
        <v>21</v>
      </c>
      <c r="Z214" s="477" t="s">
        <v>1</v>
      </c>
      <c r="AA214" s="273" t="s">
        <v>21</v>
      </c>
      <c r="AB214" s="309" t="s">
        <v>22</v>
      </c>
      <c r="AC214" s="271" t="s">
        <v>25</v>
      </c>
      <c r="AD214" s="480" t="s">
        <v>254</v>
      </c>
      <c r="AE214" s="277" t="s">
        <v>21</v>
      </c>
      <c r="AF214" s="278"/>
      <c r="AG214" s="163" t="s">
        <v>2</v>
      </c>
      <c r="AH214" s="4"/>
      <c r="AJ214" s="37">
        <f>AG218</f>
        <v>2734</v>
      </c>
      <c r="AK214" s="37"/>
      <c r="AL214" s="279" t="s">
        <v>92</v>
      </c>
      <c r="AM214" s="279" t="s">
        <v>92</v>
      </c>
      <c r="AN214" s="279" t="s">
        <v>92</v>
      </c>
      <c r="AO214" s="279" t="s">
        <v>93</v>
      </c>
      <c r="AP214" s="279" t="s">
        <v>94</v>
      </c>
      <c r="AQ214" s="279" t="s">
        <v>95</v>
      </c>
      <c r="AT214" s="18"/>
      <c r="AU214" s="17"/>
    </row>
    <row r="215" spans="2:47" ht="12.75">
      <c r="B215" s="516"/>
      <c r="C215" s="295" t="s">
        <v>18</v>
      </c>
      <c r="D215" s="333" t="s">
        <v>159</v>
      </c>
      <c r="E215" s="333" t="s">
        <v>160</v>
      </c>
      <c r="F215" s="328" t="s">
        <v>169</v>
      </c>
      <c r="G215" s="96" t="s">
        <v>172</v>
      </c>
      <c r="H215" s="318" t="s">
        <v>173</v>
      </c>
      <c r="I215" s="454" t="s">
        <v>78</v>
      </c>
      <c r="J215" s="98"/>
      <c r="K215" s="114"/>
      <c r="L215" s="467" t="s">
        <v>19</v>
      </c>
      <c r="M215" s="114"/>
      <c r="N215" s="467" t="s">
        <v>19</v>
      </c>
      <c r="O215" s="114"/>
      <c r="P215" s="101" t="s">
        <v>20</v>
      </c>
      <c r="Q215" s="114"/>
      <c r="R215" s="101" t="s">
        <v>20</v>
      </c>
      <c r="S215" s="114"/>
      <c r="T215" s="473" t="s">
        <v>19</v>
      </c>
      <c r="U215" s="114"/>
      <c r="V215" s="98" t="s">
        <v>20</v>
      </c>
      <c r="W215" s="114"/>
      <c r="X215" s="100" t="s">
        <v>20</v>
      </c>
      <c r="Y215" s="114"/>
      <c r="Z215" s="473" t="s">
        <v>19</v>
      </c>
      <c r="AA215" s="114"/>
      <c r="AB215" s="308" t="s">
        <v>19</v>
      </c>
      <c r="AC215" s="98" t="s">
        <v>19</v>
      </c>
      <c r="AD215" s="454" t="s">
        <v>79</v>
      </c>
      <c r="AE215" s="101"/>
      <c r="AF215" s="289"/>
      <c r="AG215" s="164" t="s">
        <v>96</v>
      </c>
      <c r="AH215" s="4"/>
      <c r="AJ215" s="37">
        <f>AG218</f>
        <v>2734</v>
      </c>
      <c r="AK215" s="37"/>
      <c r="AL215" s="280" t="s">
        <v>22</v>
      </c>
      <c r="AM215" s="280" t="s">
        <v>25</v>
      </c>
      <c r="AN215" s="280" t="s">
        <v>91</v>
      </c>
      <c r="AO215" s="281" t="s">
        <v>91</v>
      </c>
      <c r="AP215" s="281" t="s">
        <v>91</v>
      </c>
      <c r="AQ215" s="281" t="s">
        <v>91</v>
      </c>
      <c r="AT215" s="18"/>
      <c r="AU215" s="17"/>
    </row>
    <row r="216" spans="2:47" ht="12.75">
      <c r="B216" s="516"/>
      <c r="C216" s="296"/>
      <c r="D216" s="105" t="s">
        <v>250</v>
      </c>
      <c r="E216" s="105" t="s">
        <v>352</v>
      </c>
      <c r="F216" s="321" t="s">
        <v>171</v>
      </c>
      <c r="G216" s="337"/>
      <c r="H216" s="176"/>
      <c r="I216" s="458">
        <v>10.1</v>
      </c>
      <c r="J216" s="110"/>
      <c r="K216" s="168">
        <f>INT(IF(J216="E",(IF((AND(I216&gt;10.99)*(I216&lt;14.21)),(14.3-I216)/0.1*10,(IF((AND(I216&gt;6)*(I216&lt;11.01)),(12.65-I216)/0.05*10,0))))+50,(IF((AND(I216&gt;10.99)*(I216&lt;14.21)),(14.3-I216)/0.1*10,(IF((AND(I216&gt;6)*(I216&lt;11.01)),(12.65-I216)/0.05*10,0))))))</f>
        <v>510</v>
      </c>
      <c r="L216" s="458">
        <v>4.02</v>
      </c>
      <c r="M216" s="168">
        <f>INT(IF(L216&lt;1,0,(L216-0.945)/0.055)*10)</f>
        <v>559</v>
      </c>
      <c r="N216" s="458">
        <v>10.76</v>
      </c>
      <c r="O216" s="168">
        <f>INT(IF(N216&lt;3,0,(N216-2.85)/0.15)*10)</f>
        <v>527</v>
      </c>
      <c r="P216" s="108"/>
      <c r="Q216" s="168">
        <f>INT(IF(P216&lt;5,0,(P216-4)/1)*10)</f>
        <v>0</v>
      </c>
      <c r="R216" s="109"/>
      <c r="S216" s="288">
        <f>INT(IF(R216&lt;30,0,(R216-27)/3)*10)</f>
        <v>0</v>
      </c>
      <c r="T216" s="458"/>
      <c r="U216" s="168">
        <f>INT(IF(T216&lt;2.2,0,(T216-2.135)/0.065)*10)</f>
        <v>0</v>
      </c>
      <c r="V216" s="109"/>
      <c r="W216" s="168">
        <f>INT(IF(V216&lt;5,0,(V216-4.3)/0.7)*10)</f>
        <v>0</v>
      </c>
      <c r="X216" s="96"/>
      <c r="Y216" s="168">
        <f>INT(IF(X216&lt;10,0,(X216-9)/1)*10)</f>
        <v>0</v>
      </c>
      <c r="Z216" s="458"/>
      <c r="AA216" s="168">
        <f>INT(IF(Z216&lt;5,0,(Z216-4.25)/0.75)*10)</f>
        <v>0</v>
      </c>
      <c r="AB216" s="306"/>
      <c r="AC216" s="108"/>
      <c r="AD216" s="482">
        <v>0.10972222222222222</v>
      </c>
      <c r="AE216" s="265">
        <f>IF(AF216="ANO",(MAX(AL216:AN216)),0)</f>
        <v>1138</v>
      </c>
      <c r="AF216" s="270" t="str">
        <f>IF(AND(ISNUMBER(AB216))*((ISNUMBER(AC216)))*(((ISNUMBER(AD216)))),"NE",IF(AND(ISNUMBER(AB216))*((ISNUMBER(AC216))),"NE",IF(AND(ISNUMBER(AB216))*((ISNUMBER(AD216))),"NE",IF(AND(ISNUMBER(AC216))*((ISNUMBER(AD216))),"NE",IF(AND(AB216="")*((AC216=""))*(((AD216=""))),"NE","ANO")))))</f>
        <v>ANO</v>
      </c>
      <c r="AG216" s="166">
        <f>SUM(K216+M216+O216+Q216+S216+U216+W216+Y216+AA216+AE216)</f>
        <v>2734</v>
      </c>
      <c r="AH216" s="4"/>
      <c r="AJ216" s="45">
        <f>AG218</f>
        <v>2734</v>
      </c>
      <c r="AK216" s="45"/>
      <c r="AL216" s="260">
        <f>INT(IF(AB216&lt;25,0,(AB216-23.5)/1.5)*10)</f>
        <v>0</v>
      </c>
      <c r="AM216" s="260">
        <f>INT(IF(AC216&lt;120,0,(AC216-117.6)/2.4)*10)</f>
        <v>0</v>
      </c>
      <c r="AN216" s="260">
        <f>INT(IF(AO216&gt;=441,0,(442.5-AO216)/2.5)*10)</f>
        <v>1138</v>
      </c>
      <c r="AO216" s="282">
        <f>IF(AND(AP216=0,AQ216=0),"",AP216*60+AQ216)</f>
        <v>158</v>
      </c>
      <c r="AP216" s="282">
        <f>HOUR(AD216)</f>
        <v>2</v>
      </c>
      <c r="AQ216" s="282">
        <f>MINUTE(AD216)</f>
        <v>38</v>
      </c>
      <c r="AT216" s="188">
        <f>D214</f>
        <v>0</v>
      </c>
      <c r="AU216" s="187">
        <f>IF(A216="A","QD","")</f>
      </c>
    </row>
    <row r="217" spans="2:47" ht="12.75">
      <c r="B217" s="516"/>
      <c r="C217" s="296"/>
      <c r="D217" s="111" t="s">
        <v>274</v>
      </c>
      <c r="E217" s="111" t="s">
        <v>352</v>
      </c>
      <c r="F217" s="322" t="s">
        <v>170</v>
      </c>
      <c r="G217" s="337"/>
      <c r="H217" s="434">
        <f>SUM(G217-G216)</f>
        <v>0</v>
      </c>
      <c r="I217" s="455">
        <v>15.4</v>
      </c>
      <c r="J217" s="107"/>
      <c r="K217" s="168">
        <f>INT(IF(J217="E",(IF((AND(I217&gt;10.99)*(I217&lt;14.21)),(14.3-I217)/0.1*10,(IF((AND(I217&gt;6)*(I217&lt;11.01)),(12.65-I217)/0.05*10,0))))+50,(IF((AND(I217&gt;10.99)*(I217&lt;14.21)),(14.3-I217)/0.1*10,(IF((AND(I217&gt;6)*(I217&lt;11.01)),(12.65-I217)/0.05*10,0))))))</f>
        <v>0</v>
      </c>
      <c r="L217" s="455"/>
      <c r="M217" s="168">
        <f>INT(IF(L217&lt;1,0,(L217-0.945)/0.055)*10)</f>
        <v>0</v>
      </c>
      <c r="N217" s="455"/>
      <c r="O217" s="168">
        <f>INT(IF(N217&lt;3,0,(N217-2.85)/0.15)*10)</f>
        <v>0</v>
      </c>
      <c r="P217" s="108"/>
      <c r="Q217" s="168">
        <f>INT(IF(P217&lt;5,0,(P217-4)/1)*10)</f>
        <v>0</v>
      </c>
      <c r="R217" s="109"/>
      <c r="S217" s="288">
        <f>INT(IF(R217&lt;30,0,(R217-27)/3)*10)</f>
        <v>0</v>
      </c>
      <c r="T217" s="455"/>
      <c r="U217" s="168">
        <f>INT(IF(T217&lt;2.2,0,(T217-2.135)/0.065)*10)</f>
        <v>0</v>
      </c>
      <c r="V217" s="109"/>
      <c r="W217" s="168">
        <f>INT(IF(V217&lt;5,0,(V217-4.3)/0.7)*10)</f>
        <v>0</v>
      </c>
      <c r="X217" s="96"/>
      <c r="Y217" s="168">
        <f>INT(IF(X217&lt;10,0,(X217-9)/1)*10)</f>
        <v>0</v>
      </c>
      <c r="Z217" s="458">
        <v>4.6</v>
      </c>
      <c r="AA217" s="168">
        <f>INT(IF(Z217&lt;5,0,(Z217-4.25)/0.75)*10)</f>
        <v>0</v>
      </c>
      <c r="AB217" s="306"/>
      <c r="AC217" s="108"/>
      <c r="AD217" s="483"/>
      <c r="AE217" s="265">
        <f>IF(AF217="ANO",(MAX(AL217:AN217)),0)</f>
        <v>0</v>
      </c>
      <c r="AF217" s="270" t="str">
        <f>IF(AND(ISNUMBER(AB217))*((ISNUMBER(AC217)))*(((ISNUMBER(AD217)))),"NE",IF(AND(ISNUMBER(AB217))*((ISNUMBER(AC217))),"NE",IF(AND(ISNUMBER(AB217))*((ISNUMBER(AD217))),"NE",IF(AND(ISNUMBER(AC217))*((ISNUMBER(AD217))),"NE",IF(AND(AB217="")*((AC217=""))*(((AD217=""))),"NE","ANO")))))</f>
        <v>NE</v>
      </c>
      <c r="AG217" s="167">
        <f>SUM(K217+M217+O217+Q217+S217+U217+W217+Y217+AA217+AE217)</f>
        <v>0</v>
      </c>
      <c r="AH217" s="92"/>
      <c r="AJ217" s="45">
        <f>AG218</f>
        <v>2734</v>
      </c>
      <c r="AK217" s="45"/>
      <c r="AL217" s="260">
        <f>INT(IF(AB217&lt;25,0,(AB217-23.5)/1.5)*10)</f>
        <v>0</v>
      </c>
      <c r="AM217" s="260">
        <f>INT(IF(AC217&lt;120,0,(AC217-117.6)/2.4)*10)</f>
        <v>0</v>
      </c>
      <c r="AN217" s="260">
        <f>INT(IF(AO217&gt;=441,0,(442.5-AO217)/2.5)*10)</f>
        <v>0</v>
      </c>
      <c r="AO217" s="282">
        <f>IF(AND(AP217=0,AQ217=0),"",AP217*60+AQ217)</f>
      </c>
      <c r="AP217" s="282">
        <f>HOUR(AD217)</f>
        <v>0</v>
      </c>
      <c r="AQ217" s="282">
        <f>MINUTE(AD217)</f>
        <v>0</v>
      </c>
      <c r="AT217" s="188">
        <f>D214</f>
        <v>0</v>
      </c>
      <c r="AU217" s="187">
        <f>IF(A217="A","QD","")</f>
      </c>
    </row>
    <row r="218" spans="2:47" ht="13.5" thickBot="1">
      <c r="B218" s="516"/>
      <c r="C218" s="299"/>
      <c r="D218" s="112"/>
      <c r="E218" s="112"/>
      <c r="F218" s="318"/>
      <c r="G218" s="301"/>
      <c r="H218" s="301"/>
      <c r="I218" s="462"/>
      <c r="J218" s="112"/>
      <c r="K218" s="113"/>
      <c r="L218" s="462"/>
      <c r="M218" s="113"/>
      <c r="N218" s="462"/>
      <c r="O218" s="113"/>
      <c r="P218" s="505"/>
      <c r="Q218" s="113"/>
      <c r="R218" s="505"/>
      <c r="S218" s="112"/>
      <c r="T218" s="462"/>
      <c r="U218" s="112"/>
      <c r="V218" s="112"/>
      <c r="W218" s="112"/>
      <c r="X218" s="112"/>
      <c r="Y218" s="112"/>
      <c r="Z218" s="462"/>
      <c r="AA218" s="112"/>
      <c r="AB218" s="112"/>
      <c r="AC218" s="112"/>
      <c r="AD218" s="462"/>
      <c r="AE218" s="215" t="s">
        <v>166</v>
      </c>
      <c r="AF218" s="216"/>
      <c r="AG218" s="217">
        <f>SUM(AG216:AG217)</f>
        <v>2734</v>
      </c>
      <c r="AH218" s="4"/>
      <c r="AJ218" s="36">
        <f>AG218</f>
        <v>2734</v>
      </c>
      <c r="AK218" s="36"/>
      <c r="AL218" s="36"/>
      <c r="AM218" s="36"/>
      <c r="AN218" s="36"/>
      <c r="AO218" s="15"/>
      <c r="AP218" s="15"/>
      <c r="AQ218" s="20"/>
      <c r="AT218" s="23"/>
      <c r="AU218" s="23"/>
    </row>
    <row r="219" spans="2:47" ht="13.5" thickBot="1">
      <c r="B219" s="516"/>
      <c r="C219" s="376"/>
      <c r="D219" s="377"/>
      <c r="E219" s="377"/>
      <c r="F219" s="378"/>
      <c r="G219" s="378"/>
      <c r="H219" s="378"/>
      <c r="I219" s="460"/>
      <c r="J219" s="378"/>
      <c r="K219" s="379"/>
      <c r="L219" s="460"/>
      <c r="M219" s="379"/>
      <c r="N219" s="460"/>
      <c r="O219" s="379"/>
      <c r="P219" s="378"/>
      <c r="Q219" s="379"/>
      <c r="R219" s="378"/>
      <c r="S219" s="379"/>
      <c r="T219" s="460"/>
      <c r="U219" s="379"/>
      <c r="V219" s="380"/>
      <c r="W219" s="379"/>
      <c r="X219" s="378"/>
      <c r="Y219" s="379"/>
      <c r="Z219" s="460"/>
      <c r="AA219" s="379"/>
      <c r="AB219" s="381"/>
      <c r="AC219" s="380"/>
      <c r="AD219" s="485"/>
      <c r="AE219" s="379"/>
      <c r="AF219" s="382"/>
      <c r="AG219" s="383"/>
      <c r="AH219" s="4"/>
      <c r="AJ219" s="36">
        <f>AG218</f>
        <v>2734</v>
      </c>
      <c r="AK219" s="36"/>
      <c r="AL219" s="36"/>
      <c r="AM219" s="36"/>
      <c r="AN219" s="36"/>
      <c r="AO219" s="15"/>
      <c r="AP219" s="15"/>
      <c r="AQ219" s="15"/>
      <c r="AT219" s="15"/>
      <c r="AU219" s="15"/>
    </row>
    <row r="220" spans="2:46" ht="12.75">
      <c r="B220" s="516" t="s">
        <v>60</v>
      </c>
      <c r="C220" s="294" t="s">
        <v>139</v>
      </c>
      <c r="D220" s="334"/>
      <c r="E220" s="335"/>
      <c r="F220" s="498"/>
      <c r="G220" s="151"/>
      <c r="H220" s="151"/>
      <c r="I220" s="453" t="s">
        <v>11</v>
      </c>
      <c r="J220" s="153"/>
      <c r="K220" s="154" t="s">
        <v>21</v>
      </c>
      <c r="L220" s="466" t="s">
        <v>0</v>
      </c>
      <c r="M220" s="154" t="s">
        <v>21</v>
      </c>
      <c r="N220" s="471" t="s">
        <v>375</v>
      </c>
      <c r="O220" s="154" t="s">
        <v>21</v>
      </c>
      <c r="P220" s="156" t="s">
        <v>13</v>
      </c>
      <c r="Q220" s="154" t="s">
        <v>21</v>
      </c>
      <c r="R220" s="157" t="s">
        <v>23</v>
      </c>
      <c r="S220" s="154" t="s">
        <v>21</v>
      </c>
      <c r="T220" s="475" t="s">
        <v>14</v>
      </c>
      <c r="U220" s="154" t="s">
        <v>21</v>
      </c>
      <c r="V220" s="152" t="s">
        <v>15</v>
      </c>
      <c r="W220" s="154" t="s">
        <v>21</v>
      </c>
      <c r="X220" s="155" t="s">
        <v>35</v>
      </c>
      <c r="Y220" s="154" t="s">
        <v>21</v>
      </c>
      <c r="Z220" s="475" t="s">
        <v>1</v>
      </c>
      <c r="AA220" s="154" t="s">
        <v>21</v>
      </c>
      <c r="AB220" s="307" t="s">
        <v>22</v>
      </c>
      <c r="AC220" s="152" t="s">
        <v>25</v>
      </c>
      <c r="AD220" s="480" t="s">
        <v>254</v>
      </c>
      <c r="AE220" s="160" t="s">
        <v>21</v>
      </c>
      <c r="AF220" s="165"/>
      <c r="AG220" s="163" t="s">
        <v>2</v>
      </c>
      <c r="AJ220" s="37">
        <f>AG224</f>
        <v>2703</v>
      </c>
      <c r="AK220" s="37"/>
      <c r="AL220" s="279" t="s">
        <v>92</v>
      </c>
      <c r="AM220" s="279" t="s">
        <v>92</v>
      </c>
      <c r="AN220" s="279" t="s">
        <v>92</v>
      </c>
      <c r="AO220" s="279" t="s">
        <v>93</v>
      </c>
      <c r="AP220" s="279" t="s">
        <v>94</v>
      </c>
      <c r="AQ220" s="279" t="s">
        <v>95</v>
      </c>
      <c r="AT220" s="15"/>
    </row>
    <row r="221" spans="2:46" ht="12.75">
      <c r="B221" s="516"/>
      <c r="C221" s="295" t="s">
        <v>18</v>
      </c>
      <c r="D221" s="333" t="s">
        <v>159</v>
      </c>
      <c r="E221" s="333" t="s">
        <v>160</v>
      </c>
      <c r="F221" s="328" t="s">
        <v>169</v>
      </c>
      <c r="G221" s="96" t="s">
        <v>172</v>
      </c>
      <c r="H221" s="318" t="s">
        <v>173</v>
      </c>
      <c r="I221" s="454" t="s">
        <v>78</v>
      </c>
      <c r="J221" s="98"/>
      <c r="K221" s="114"/>
      <c r="L221" s="467" t="s">
        <v>19</v>
      </c>
      <c r="M221" s="114"/>
      <c r="N221" s="467" t="s">
        <v>19</v>
      </c>
      <c r="O221" s="114"/>
      <c r="P221" s="101" t="s">
        <v>20</v>
      </c>
      <c r="Q221" s="114"/>
      <c r="R221" s="101" t="s">
        <v>20</v>
      </c>
      <c r="S221" s="114"/>
      <c r="T221" s="473" t="s">
        <v>19</v>
      </c>
      <c r="U221" s="114"/>
      <c r="V221" s="98" t="s">
        <v>20</v>
      </c>
      <c r="W221" s="114"/>
      <c r="X221" s="100" t="s">
        <v>20</v>
      </c>
      <c r="Y221" s="114"/>
      <c r="Z221" s="473" t="s">
        <v>19</v>
      </c>
      <c r="AA221" s="114"/>
      <c r="AB221" s="308" t="s">
        <v>19</v>
      </c>
      <c r="AC221" s="98" t="s">
        <v>19</v>
      </c>
      <c r="AD221" s="481" t="s">
        <v>79</v>
      </c>
      <c r="AE221" s="101"/>
      <c r="AF221" s="149"/>
      <c r="AG221" s="164" t="s">
        <v>96</v>
      </c>
      <c r="AJ221" s="37">
        <f>AG224</f>
        <v>2703</v>
      </c>
      <c r="AK221" s="37"/>
      <c r="AL221" s="280" t="s">
        <v>22</v>
      </c>
      <c r="AM221" s="280" t="s">
        <v>25</v>
      </c>
      <c r="AN221" s="280" t="s">
        <v>91</v>
      </c>
      <c r="AO221" s="281" t="s">
        <v>91</v>
      </c>
      <c r="AP221" s="281" t="s">
        <v>91</v>
      </c>
      <c r="AQ221" s="281" t="s">
        <v>91</v>
      </c>
      <c r="AT221" s="15"/>
    </row>
    <row r="222" spans="2:47" ht="12.75">
      <c r="B222" s="516"/>
      <c r="C222" s="296"/>
      <c r="D222" s="105" t="s">
        <v>362</v>
      </c>
      <c r="E222" s="105" t="s">
        <v>363</v>
      </c>
      <c r="F222" s="321" t="s">
        <v>171</v>
      </c>
      <c r="G222" s="337"/>
      <c r="H222" s="176"/>
      <c r="I222" s="458">
        <v>9.8</v>
      </c>
      <c r="J222" s="110"/>
      <c r="K222" s="168">
        <f>INT(IF(J222="E",(IF((AND(I222&gt;10.99)*(I222&lt;14.21)),(14.3-I222)/0.1*10,(IF((AND(I222&gt;6)*(I222&lt;11.01)),(12.65-I222)/0.05*10,0))))+50,(IF((AND(I222&gt;10.99)*(I222&lt;14.21)),(14.3-I222)/0.1*10,(IF((AND(I222&gt;6)*(I222&lt;11.01)),(12.65-I222)/0.05*10,0))))))</f>
        <v>570</v>
      </c>
      <c r="L222" s="458">
        <v>3.75</v>
      </c>
      <c r="M222" s="168">
        <f>INT(IF(L222&lt;1,0,(L222-0.945)/0.055)*10)</f>
        <v>510</v>
      </c>
      <c r="N222" s="458">
        <v>9.31</v>
      </c>
      <c r="O222" s="168">
        <f>INT(IF(N222&lt;3,0,(N222-2.85)/0.15)*10)</f>
        <v>430</v>
      </c>
      <c r="P222" s="108"/>
      <c r="Q222" s="168">
        <f>INT(IF(P222&lt;5,0,(P222-4)/1)*10)</f>
        <v>0</v>
      </c>
      <c r="R222" s="109"/>
      <c r="S222" s="288">
        <f>INT(IF(R222&lt;30,0,(R222-27)/3)*10)</f>
        <v>0</v>
      </c>
      <c r="T222" s="458"/>
      <c r="U222" s="168">
        <f>INT(IF(T222&lt;2.2,0,(T222-2.135)/0.065)*10)</f>
        <v>0</v>
      </c>
      <c r="V222" s="109"/>
      <c r="W222" s="168">
        <f>INT(IF(V222&lt;5,0,(V222-4.3)/0.7)*10)</f>
        <v>0</v>
      </c>
      <c r="X222" s="96"/>
      <c r="Y222" s="168">
        <f>INT(IF(X222&lt;10,0,(X222-9)/1)*10)</f>
        <v>0</v>
      </c>
      <c r="Z222" s="458"/>
      <c r="AA222" s="168">
        <f>INT(IF(Z222&lt;5,0,(Z222-4.25)/0.75)*10)</f>
        <v>0</v>
      </c>
      <c r="AB222" s="306"/>
      <c r="AC222" s="108"/>
      <c r="AD222" s="482">
        <v>0</v>
      </c>
      <c r="AE222" s="265">
        <f>IF(AF222="ANO",(MAX(AL222:AN222)),0)</f>
        <v>0</v>
      </c>
      <c r="AF222" s="270" t="str">
        <f>IF(AND(ISNUMBER(AB222))*((ISNUMBER(AC222)))*(((ISNUMBER(AD222)))),"NE",IF(AND(ISNUMBER(AB222))*((ISNUMBER(AC222))),"NE",IF(AND(ISNUMBER(AB222))*((ISNUMBER(AD222))),"NE",IF(AND(ISNUMBER(AC222))*((ISNUMBER(AD222))),"NE",IF(AND(AB222="")*((AC222=""))*(((AD222=""))),"NE","ANO")))))</f>
        <v>ANO</v>
      </c>
      <c r="AG222" s="166">
        <f>SUM(K222+M222+O222+Q222+S222+U222+W222+Y222+AA222+AE222)</f>
        <v>1510</v>
      </c>
      <c r="AJ222" s="45">
        <f>AG224</f>
        <v>2703</v>
      </c>
      <c r="AK222" s="45"/>
      <c r="AL222" s="260">
        <f>INT(IF(AB222&lt;25,0,(AB222-23.5)/1.5)*10)</f>
        <v>0</v>
      </c>
      <c r="AM222" s="260">
        <f>INT(IF(AC222&lt;120,0,(AC222-117.6)/2.4)*10)</f>
        <v>0</v>
      </c>
      <c r="AN222" s="260">
        <f>INT(IF(AO222&gt;=441,0,(442.5-AO222)/2.5)*10)</f>
        <v>0</v>
      </c>
      <c r="AO222" s="282">
        <f>IF(AND(AP222=0,AQ222=0),"",AP222*60+AQ222)</f>
      </c>
      <c r="AP222" s="282">
        <f>HOUR(AD222)</f>
        <v>0</v>
      </c>
      <c r="AQ222" s="282">
        <f>MINUTE(AD222)</f>
        <v>0</v>
      </c>
      <c r="AT222" s="188">
        <f>D220</f>
        <v>0</v>
      </c>
      <c r="AU222" s="187">
        <f>IF(A222="A","QD","")</f>
      </c>
    </row>
    <row r="223" spans="2:47" ht="12.75">
      <c r="B223" s="516"/>
      <c r="C223" s="296"/>
      <c r="D223" s="111" t="s">
        <v>371</v>
      </c>
      <c r="E223" s="111" t="s">
        <v>363</v>
      </c>
      <c r="F223" s="322" t="s">
        <v>170</v>
      </c>
      <c r="G223" s="337"/>
      <c r="H223" s="434">
        <f>SUM(G223-G222)</f>
        <v>0</v>
      </c>
      <c r="I223" s="455">
        <v>10</v>
      </c>
      <c r="J223" s="107"/>
      <c r="K223" s="168">
        <f>INT(IF(J223="E",(IF((AND(I223&gt;10.99)*(I223&lt;14.21)),(14.3-I223)/0.1*10,(IF((AND(I223&gt;6)*(I223&lt;11.01)),(12.65-I223)/0.05*10,0))))+50,(IF((AND(I223&gt;10.99)*(I223&lt;14.21)),(14.3-I223)/0.1*10,(IF((AND(I223&gt;6)*(I223&lt;11.01)),(12.65-I223)/0.05*10,0))))))</f>
        <v>530</v>
      </c>
      <c r="L223" s="455"/>
      <c r="M223" s="168">
        <f>INT(IF(L223&lt;1,0,(L223-0.945)/0.055)*10)</f>
        <v>0</v>
      </c>
      <c r="N223" s="455"/>
      <c r="O223" s="168">
        <f>INT(IF(N223&lt;3,0,(N223-2.85)/0.15)*10)</f>
        <v>0</v>
      </c>
      <c r="P223" s="108"/>
      <c r="Q223" s="168">
        <f>INT(IF(P223&lt;5,0,(P223-4)/1)*10)</f>
        <v>0</v>
      </c>
      <c r="R223" s="109"/>
      <c r="S223" s="288">
        <f>INT(IF(R223&lt;30,0,(R223-27)/3)*10)</f>
        <v>0</v>
      </c>
      <c r="T223" s="455">
        <v>5.52</v>
      </c>
      <c r="U223" s="168">
        <f>INT(IF(T223&lt;2.2,0,(T223-2.135)/0.065)*10)</f>
        <v>520</v>
      </c>
      <c r="V223" s="109"/>
      <c r="W223" s="168">
        <f>INT(IF(V223&lt;5,0,(V223-4.3)/0.7)*10)</f>
        <v>0</v>
      </c>
      <c r="X223" s="96"/>
      <c r="Y223" s="168">
        <f>INT(IF(X223&lt;10,0,(X223-9)/1)*10)</f>
        <v>0</v>
      </c>
      <c r="Z223" s="458">
        <v>15</v>
      </c>
      <c r="AA223" s="168">
        <f>INT(IF(Z223&lt;5,0,(Z223-4.25)/0.75)*10)</f>
        <v>143</v>
      </c>
      <c r="AB223" s="306"/>
      <c r="AC223" s="108"/>
      <c r="AD223" s="483"/>
      <c r="AE223" s="265">
        <f>IF(AF223="ANO",(MAX(AL223:AN223)),0)</f>
        <v>0</v>
      </c>
      <c r="AF223" s="270" t="str">
        <f>IF(AND(ISNUMBER(AB223))*((ISNUMBER(AC223)))*(((ISNUMBER(AD223)))),"NE",IF(AND(ISNUMBER(AB223))*((ISNUMBER(AC223))),"NE",IF(AND(ISNUMBER(AB223))*((ISNUMBER(AD223))),"NE",IF(AND(ISNUMBER(AC223))*((ISNUMBER(AD223))),"NE",IF(AND(AB223="")*((AC223=""))*(((AD223=""))),"NE","ANO")))))</f>
        <v>NE</v>
      </c>
      <c r="AG223" s="167">
        <f>SUM(K223+M223+O223+Q223+S223+U223+W223+Y223+AA223+AE223)</f>
        <v>1193</v>
      </c>
      <c r="AJ223" s="45">
        <f>AG224</f>
        <v>2703</v>
      </c>
      <c r="AK223" s="45"/>
      <c r="AL223" s="260">
        <f>INT(IF(AB223&lt;25,0,(AB223-23.5)/1.5)*10)</f>
        <v>0</v>
      </c>
      <c r="AM223" s="260">
        <f>INT(IF(AC223&lt;120,0,(AC223-117.6)/2.4)*10)</f>
        <v>0</v>
      </c>
      <c r="AN223" s="260">
        <f>INT(IF(AO223&gt;=441,0,(442.5-AO223)/2.5)*10)</f>
        <v>0</v>
      </c>
      <c r="AO223" s="282">
        <f>IF(AND(AP223=0,AQ223=0),"",AP223*60+AQ223)</f>
      </c>
      <c r="AP223" s="282">
        <f>HOUR(AD223)</f>
        <v>0</v>
      </c>
      <c r="AQ223" s="282">
        <f>MINUTE(AD223)</f>
        <v>0</v>
      </c>
      <c r="AT223" s="188">
        <f>D220</f>
        <v>0</v>
      </c>
      <c r="AU223" s="187">
        <f>IF(A223="A","QD","")</f>
      </c>
    </row>
    <row r="224" spans="2:47" ht="13.5" thickBot="1">
      <c r="B224" s="516"/>
      <c r="C224" s="299"/>
      <c r="D224" s="112"/>
      <c r="E224" s="112"/>
      <c r="F224" s="326"/>
      <c r="G224" s="112"/>
      <c r="H224" s="112"/>
      <c r="I224" s="462"/>
      <c r="J224" s="112"/>
      <c r="K224" s="112"/>
      <c r="L224" s="462"/>
      <c r="M224" s="112"/>
      <c r="N224" s="462"/>
      <c r="O224" s="112"/>
      <c r="P224" s="112"/>
      <c r="Q224" s="112"/>
      <c r="R224" s="112"/>
      <c r="S224" s="112"/>
      <c r="T224" s="462"/>
      <c r="U224" s="112"/>
      <c r="V224" s="112"/>
      <c r="W224" s="112"/>
      <c r="X224" s="112"/>
      <c r="Y224" s="112"/>
      <c r="Z224" s="462"/>
      <c r="AA224" s="112"/>
      <c r="AB224" s="112"/>
      <c r="AC224" s="112"/>
      <c r="AD224" s="462"/>
      <c r="AE224" s="215" t="s">
        <v>166</v>
      </c>
      <c r="AF224" s="216"/>
      <c r="AG224" s="217">
        <f>SUM(AG222:AG223)</f>
        <v>2703</v>
      </c>
      <c r="AJ224" s="36">
        <f>AG224</f>
        <v>2703</v>
      </c>
      <c r="AK224" s="36"/>
      <c r="AL224" s="36"/>
      <c r="AM224" s="36"/>
      <c r="AN224" s="36"/>
      <c r="AO224" s="15"/>
      <c r="AP224" s="15"/>
      <c r="AQ224" s="20"/>
      <c r="AT224" s="23"/>
      <c r="AU224" s="23"/>
    </row>
    <row r="225" spans="2:47" ht="13.5" thickBot="1">
      <c r="B225" s="516"/>
      <c r="C225" s="376"/>
      <c r="D225" s="377"/>
      <c r="E225" s="377"/>
      <c r="F225" s="378"/>
      <c r="G225" s="378"/>
      <c r="H225" s="378"/>
      <c r="I225" s="460"/>
      <c r="J225" s="378"/>
      <c r="K225" s="379"/>
      <c r="L225" s="460"/>
      <c r="M225" s="379"/>
      <c r="N225" s="460"/>
      <c r="O225" s="379"/>
      <c r="P225" s="378"/>
      <c r="Q225" s="379"/>
      <c r="R225" s="378"/>
      <c r="S225" s="379"/>
      <c r="T225" s="460"/>
      <c r="U225" s="379"/>
      <c r="V225" s="380"/>
      <c r="W225" s="379"/>
      <c r="X225" s="378"/>
      <c r="Y225" s="379"/>
      <c r="Z225" s="460"/>
      <c r="AA225" s="379"/>
      <c r="AB225" s="381"/>
      <c r="AC225" s="380"/>
      <c r="AD225" s="485"/>
      <c r="AE225" s="379"/>
      <c r="AF225" s="382"/>
      <c r="AG225" s="383"/>
      <c r="AJ225" s="36">
        <f>AG224</f>
        <v>2703</v>
      </c>
      <c r="AK225" s="36"/>
      <c r="AL225" s="36"/>
      <c r="AM225" s="36"/>
      <c r="AN225" s="36"/>
      <c r="AO225" s="15"/>
      <c r="AP225" s="15"/>
      <c r="AQ225" s="15"/>
      <c r="AT225" s="15"/>
      <c r="AU225" s="15"/>
    </row>
    <row r="226" spans="2:47" ht="12.75">
      <c r="B226" s="516" t="s">
        <v>61</v>
      </c>
      <c r="C226" s="294" t="s">
        <v>111</v>
      </c>
      <c r="D226" s="315"/>
      <c r="E226" s="317"/>
      <c r="F226" s="314"/>
      <c r="G226" s="151"/>
      <c r="H226" s="151"/>
      <c r="I226" s="453" t="s">
        <v>11</v>
      </c>
      <c r="J226" s="153"/>
      <c r="K226" s="154" t="s">
        <v>21</v>
      </c>
      <c r="L226" s="466" t="s">
        <v>0</v>
      </c>
      <c r="M226" s="154" t="s">
        <v>21</v>
      </c>
      <c r="N226" s="471" t="s">
        <v>375</v>
      </c>
      <c r="O226" s="154" t="s">
        <v>21</v>
      </c>
      <c r="P226" s="156" t="s">
        <v>13</v>
      </c>
      <c r="Q226" s="154" t="s">
        <v>21</v>
      </c>
      <c r="R226" s="157" t="s">
        <v>23</v>
      </c>
      <c r="S226" s="154" t="s">
        <v>21</v>
      </c>
      <c r="T226" s="475" t="s">
        <v>14</v>
      </c>
      <c r="U226" s="154" t="s">
        <v>21</v>
      </c>
      <c r="V226" s="152" t="s">
        <v>15</v>
      </c>
      <c r="W226" s="154" t="s">
        <v>21</v>
      </c>
      <c r="X226" s="155" t="s">
        <v>35</v>
      </c>
      <c r="Y226" s="154" t="s">
        <v>21</v>
      </c>
      <c r="Z226" s="475" t="s">
        <v>1</v>
      </c>
      <c r="AA226" s="154" t="s">
        <v>21</v>
      </c>
      <c r="AB226" s="307" t="s">
        <v>22</v>
      </c>
      <c r="AC226" s="152" t="s">
        <v>25</v>
      </c>
      <c r="AD226" s="480" t="s">
        <v>254</v>
      </c>
      <c r="AE226" s="160" t="s">
        <v>21</v>
      </c>
      <c r="AF226" s="165"/>
      <c r="AG226" s="163" t="s">
        <v>2</v>
      </c>
      <c r="AJ226" s="37">
        <f>AG230</f>
        <v>2684</v>
      </c>
      <c r="AK226" s="37"/>
      <c r="AL226" s="279" t="s">
        <v>92</v>
      </c>
      <c r="AM226" s="279" t="s">
        <v>92</v>
      </c>
      <c r="AN226" s="279" t="s">
        <v>92</v>
      </c>
      <c r="AO226" s="279" t="s">
        <v>93</v>
      </c>
      <c r="AP226" s="279" t="s">
        <v>94</v>
      </c>
      <c r="AQ226" s="279" t="s">
        <v>95</v>
      </c>
      <c r="AT226" s="15"/>
      <c r="AU226" s="15"/>
    </row>
    <row r="227" spans="2:47" ht="12.75">
      <c r="B227" s="516"/>
      <c r="C227" s="295" t="s">
        <v>18</v>
      </c>
      <c r="D227" s="333" t="s">
        <v>159</v>
      </c>
      <c r="E227" s="333" t="s">
        <v>160</v>
      </c>
      <c r="F227" s="328" t="s">
        <v>169</v>
      </c>
      <c r="G227" s="96" t="s">
        <v>172</v>
      </c>
      <c r="H227" s="318" t="s">
        <v>173</v>
      </c>
      <c r="I227" s="454" t="s">
        <v>78</v>
      </c>
      <c r="J227" s="98"/>
      <c r="K227" s="114"/>
      <c r="L227" s="467" t="s">
        <v>19</v>
      </c>
      <c r="M227" s="114"/>
      <c r="N227" s="467" t="s">
        <v>19</v>
      </c>
      <c r="O227" s="114"/>
      <c r="P227" s="101" t="s">
        <v>20</v>
      </c>
      <c r="Q227" s="114"/>
      <c r="R227" s="101" t="s">
        <v>20</v>
      </c>
      <c r="S227" s="114"/>
      <c r="T227" s="473" t="s">
        <v>19</v>
      </c>
      <c r="U227" s="114"/>
      <c r="V227" s="98" t="s">
        <v>20</v>
      </c>
      <c r="W227" s="114"/>
      <c r="X227" s="100" t="s">
        <v>20</v>
      </c>
      <c r="Y227" s="114"/>
      <c r="Z227" s="473" t="s">
        <v>19</v>
      </c>
      <c r="AA227" s="114"/>
      <c r="AB227" s="308" t="s">
        <v>19</v>
      </c>
      <c r="AC227" s="98" t="s">
        <v>19</v>
      </c>
      <c r="AD227" s="481" t="s">
        <v>79</v>
      </c>
      <c r="AE227" s="101"/>
      <c r="AF227" s="149"/>
      <c r="AG227" s="164" t="s">
        <v>96</v>
      </c>
      <c r="AJ227" s="37">
        <f>AG230</f>
        <v>2684</v>
      </c>
      <c r="AK227" s="37"/>
      <c r="AL227" s="280" t="s">
        <v>22</v>
      </c>
      <c r="AM227" s="280" t="s">
        <v>25</v>
      </c>
      <c r="AN227" s="280" t="s">
        <v>91</v>
      </c>
      <c r="AO227" s="281" t="s">
        <v>91</v>
      </c>
      <c r="AP227" s="281" t="s">
        <v>91</v>
      </c>
      <c r="AQ227" s="281" t="s">
        <v>91</v>
      </c>
      <c r="AT227" s="15"/>
      <c r="AU227" s="15"/>
    </row>
    <row r="228" spans="2:47" ht="12.75">
      <c r="B228" s="516"/>
      <c r="C228" s="296"/>
      <c r="D228" s="105" t="s">
        <v>293</v>
      </c>
      <c r="E228" s="105" t="s">
        <v>294</v>
      </c>
      <c r="F228" s="321" t="s">
        <v>171</v>
      </c>
      <c r="G228" s="337"/>
      <c r="H228" s="176"/>
      <c r="I228" s="458">
        <v>11.8</v>
      </c>
      <c r="J228" s="110"/>
      <c r="K228" s="168">
        <f>INT(IF(J228="E",(IF((AND(I228&gt;10.99)*(I228&lt;14.21)),(14.3-I228)/0.1*10,(IF((AND(I228&gt;6)*(I228&lt;11.01)),(12.65-I228)/0.05*10,0))))+50,(IF((AND(I228&gt;10.99)*(I228&lt;14.21)),(14.3-I228)/0.1*10,(IF((AND(I228&gt;6)*(I228&lt;11.01)),(12.65-I228)/0.05*10,0))))))</f>
        <v>250</v>
      </c>
      <c r="L228" s="458">
        <v>2.81</v>
      </c>
      <c r="M228" s="168">
        <f>INT(IF(L228&lt;1,0,(L228-0.945)/0.055)*10)</f>
        <v>339</v>
      </c>
      <c r="N228" s="458">
        <v>5.62</v>
      </c>
      <c r="O228" s="168">
        <f>INT(IF(N228&lt;3,0,(N228-2.85)/0.15)*10)</f>
        <v>184</v>
      </c>
      <c r="P228" s="108"/>
      <c r="Q228" s="168">
        <f>INT(IF(P228&lt;5,0,(P228-4)/1)*10)</f>
        <v>0</v>
      </c>
      <c r="R228" s="109"/>
      <c r="S228" s="288">
        <f>INT(IF(R228&lt;30,0,(R228-27)/3)*10)</f>
        <v>0</v>
      </c>
      <c r="T228" s="458"/>
      <c r="U228" s="168">
        <f>INT(IF(T228&lt;2.2,0,(T228-2.135)/0.065)*10)</f>
        <v>0</v>
      </c>
      <c r="V228" s="109"/>
      <c r="W228" s="168">
        <f>INT(IF(V228&lt;5,0,(V228-4.3)/0.7)*10)</f>
        <v>0</v>
      </c>
      <c r="X228" s="96"/>
      <c r="Y228" s="168">
        <f>INT(IF(X228&lt;10,0,(X228-9)/1)*10)</f>
        <v>0</v>
      </c>
      <c r="Z228" s="458"/>
      <c r="AA228" s="168">
        <f>INT(IF(Z228&lt;5,0,(Z228-4.25)/0.75)*10)</f>
        <v>0</v>
      </c>
      <c r="AB228" s="306"/>
      <c r="AC228" s="108"/>
      <c r="AD228" s="482">
        <v>0.11319444444444444</v>
      </c>
      <c r="AE228" s="265">
        <f>IF(AF228="ANO",(MAX(AL228:AN228)),0)</f>
        <v>1118</v>
      </c>
      <c r="AF228" s="270" t="str">
        <f>IF(AND(ISNUMBER(AB228))*((ISNUMBER(AC228)))*(((ISNUMBER(AD228)))),"NE",IF(AND(ISNUMBER(AB228))*((ISNUMBER(AC228))),"NE",IF(AND(ISNUMBER(AB228))*((ISNUMBER(AD228))),"NE",IF(AND(ISNUMBER(AC228))*((ISNUMBER(AD228))),"NE",IF(AND(AB228="")*((AC228=""))*(((AD228=""))),"NE","ANO")))))</f>
        <v>ANO</v>
      </c>
      <c r="AG228" s="166">
        <f>SUM(K228+M228+O228+Q228+S228+U228+W228+Y228+AA228+AE228)</f>
        <v>1891</v>
      </c>
      <c r="AJ228" s="45">
        <f>AG230</f>
        <v>2684</v>
      </c>
      <c r="AK228" s="45"/>
      <c r="AL228" s="260">
        <f>INT(IF(AB228&lt;25,0,(AB228-23.5)/1.5)*10)</f>
        <v>0</v>
      </c>
      <c r="AM228" s="260">
        <f>INT(IF(AC228&lt;120,0,(AC228-117.6)/2.4)*10)</f>
        <v>0</v>
      </c>
      <c r="AN228" s="260">
        <f>INT(IF(AO228&gt;=441,0,(442.5-AO228)/2.5)*10)</f>
        <v>1118</v>
      </c>
      <c r="AO228" s="282">
        <f>IF(AND(AP228=0,AQ228=0),"",AP228*60+AQ228)</f>
        <v>163</v>
      </c>
      <c r="AP228" s="282">
        <f>HOUR(AD228)</f>
        <v>2</v>
      </c>
      <c r="AQ228" s="282">
        <f>MINUTE(AD228)</f>
        <v>43</v>
      </c>
      <c r="AT228" s="188">
        <f>D226</f>
        <v>0</v>
      </c>
      <c r="AU228" s="187">
        <f>IF(A228="A","QD","")</f>
      </c>
    </row>
    <row r="229" spans="2:47" ht="12.75">
      <c r="B229" s="516"/>
      <c r="C229" s="296"/>
      <c r="D229" s="111" t="s">
        <v>276</v>
      </c>
      <c r="E229" s="111" t="s">
        <v>294</v>
      </c>
      <c r="F229" s="322" t="s">
        <v>170</v>
      </c>
      <c r="G229" s="337"/>
      <c r="H229" s="434">
        <f>SUM(G229-G228)</f>
        <v>0</v>
      </c>
      <c r="I229" s="455">
        <v>10.3</v>
      </c>
      <c r="J229" s="107"/>
      <c r="K229" s="168">
        <f>INT(IF(J229="E",(IF((AND(I229&gt;10.99)*(I229&lt;14.21)),(14.3-I229)/0.1*10,(IF((AND(I229&gt;6)*(I229&lt;11.01)),(12.65-I229)/0.05*10,0))))+50,(IF((AND(I229&gt;10.99)*(I229&lt;14.21)),(14.3-I229)/0.1*10,(IF((AND(I229&gt;6)*(I229&lt;11.01)),(12.65-I229)/0.05*10,0))))))</f>
        <v>470</v>
      </c>
      <c r="L229" s="455"/>
      <c r="M229" s="168">
        <f>INT(IF(L229&lt;1,0,(L229-0.945)/0.055)*10)</f>
        <v>0</v>
      </c>
      <c r="N229" s="455"/>
      <c r="O229" s="168">
        <f>INT(IF(N229&lt;3,0,(N229-2.85)/0.15)*10)</f>
        <v>0</v>
      </c>
      <c r="P229" s="108"/>
      <c r="Q229" s="168">
        <f>INT(IF(P229&lt;5,0,(P229-4)/1)*10)</f>
        <v>0</v>
      </c>
      <c r="R229" s="109"/>
      <c r="S229" s="288">
        <f>INT(IF(R229&lt;30,0,(R229-27)/3)*10)</f>
        <v>0</v>
      </c>
      <c r="T229" s="455">
        <v>3.98</v>
      </c>
      <c r="U229" s="168">
        <f>INT(IF(T229&lt;2.2,0,(T229-2.135)/0.065)*10)</f>
        <v>283</v>
      </c>
      <c r="V229" s="109"/>
      <c r="W229" s="168">
        <f>INT(IF(V229&lt;5,0,(V229-4.3)/0.7)*10)</f>
        <v>0</v>
      </c>
      <c r="X229" s="96"/>
      <c r="Y229" s="168">
        <f>INT(IF(X229&lt;10,0,(X229-9)/1)*10)</f>
        <v>0</v>
      </c>
      <c r="Z229" s="458">
        <v>7.3</v>
      </c>
      <c r="AA229" s="168">
        <f>INT(IF(Z229&lt;5,0,(Z229-4.25)/0.75)*10)</f>
        <v>40</v>
      </c>
      <c r="AB229" s="306"/>
      <c r="AC229" s="108"/>
      <c r="AD229" s="483"/>
      <c r="AE229" s="265">
        <f>IF(AF229="ANO",(MAX(AL229:AN229)),0)</f>
        <v>0</v>
      </c>
      <c r="AF229" s="270" t="str">
        <f>IF(AND(ISNUMBER(AB229))*((ISNUMBER(AC229)))*(((ISNUMBER(AD229)))),"NE",IF(AND(ISNUMBER(AB229))*((ISNUMBER(AC229))),"NE",IF(AND(ISNUMBER(AB229))*((ISNUMBER(AD229))),"NE",IF(AND(ISNUMBER(AC229))*((ISNUMBER(AD229))),"NE",IF(AND(AB229="")*((AC229=""))*(((AD229=""))),"NE","ANO")))))</f>
        <v>NE</v>
      </c>
      <c r="AG229" s="167">
        <f>SUM(K229+M229+O229+Q229+S229+U229+W229+Y229+AA229+AE229)</f>
        <v>793</v>
      </c>
      <c r="AH229" s="92"/>
      <c r="AJ229" s="45">
        <f>AG230</f>
        <v>2684</v>
      </c>
      <c r="AK229" s="45"/>
      <c r="AL229" s="260">
        <f>INT(IF(AB229&lt;25,0,(AB229-23.5)/1.5)*10)</f>
        <v>0</v>
      </c>
      <c r="AM229" s="260">
        <f>INT(IF(AC229&lt;120,0,(AC229-117.6)/2.4)*10)</f>
        <v>0</v>
      </c>
      <c r="AN229" s="260">
        <f>INT(IF(AO229&gt;=441,0,(442.5-AO229)/2.5)*10)</f>
        <v>0</v>
      </c>
      <c r="AO229" s="282">
        <f>IF(AND(AP229=0,AQ229=0),"",AP229*60+AQ229)</f>
      </c>
      <c r="AP229" s="282">
        <f>HOUR(AD229)</f>
        <v>0</v>
      </c>
      <c r="AQ229" s="282">
        <f>MINUTE(AD229)</f>
        <v>0</v>
      </c>
      <c r="AT229" s="188">
        <f>D226</f>
        <v>0</v>
      </c>
      <c r="AU229" s="187">
        <f>IF(A229="A","QD","")</f>
      </c>
    </row>
    <row r="230" spans="2:47" ht="13.5" thickBot="1">
      <c r="B230" s="516"/>
      <c r="C230" s="299"/>
      <c r="D230" s="112"/>
      <c r="E230" s="112"/>
      <c r="F230" s="326"/>
      <c r="G230" s="112"/>
      <c r="H230" s="112"/>
      <c r="I230" s="462"/>
      <c r="J230" s="112"/>
      <c r="K230" s="113"/>
      <c r="L230" s="462"/>
      <c r="M230" s="113"/>
      <c r="N230" s="462"/>
      <c r="O230" s="113"/>
      <c r="P230" s="505"/>
      <c r="Q230" s="113"/>
      <c r="R230" s="505"/>
      <c r="S230" s="112"/>
      <c r="T230" s="462"/>
      <c r="U230" s="112"/>
      <c r="V230" s="112"/>
      <c r="W230" s="112"/>
      <c r="X230" s="112"/>
      <c r="Y230" s="112"/>
      <c r="Z230" s="462"/>
      <c r="AA230" s="112"/>
      <c r="AB230" s="112"/>
      <c r="AC230" s="112"/>
      <c r="AD230" s="462"/>
      <c r="AE230" s="215" t="s">
        <v>166</v>
      </c>
      <c r="AF230" s="216"/>
      <c r="AG230" s="217">
        <f>SUM(AG228:AG229)</f>
        <v>2684</v>
      </c>
      <c r="AJ230" s="36">
        <f>AG230</f>
        <v>2684</v>
      </c>
      <c r="AK230" s="36"/>
      <c r="AL230" s="36"/>
      <c r="AM230" s="36"/>
      <c r="AN230" s="36"/>
      <c r="AP230" s="15"/>
      <c r="AQ230" s="20"/>
      <c r="AT230" s="23"/>
      <c r="AU230" s="23"/>
    </row>
    <row r="231" spans="2:47" ht="13.5" thickBot="1">
      <c r="B231" s="516"/>
      <c r="C231" s="376"/>
      <c r="D231" s="377"/>
      <c r="E231" s="377"/>
      <c r="F231" s="378"/>
      <c r="G231" s="378"/>
      <c r="H231" s="378"/>
      <c r="I231" s="460"/>
      <c r="J231" s="378"/>
      <c r="K231" s="379"/>
      <c r="L231" s="460"/>
      <c r="M231" s="379"/>
      <c r="N231" s="460"/>
      <c r="O231" s="379"/>
      <c r="P231" s="378"/>
      <c r="Q231" s="379"/>
      <c r="R231" s="378"/>
      <c r="S231" s="379"/>
      <c r="T231" s="460"/>
      <c r="U231" s="379"/>
      <c r="V231" s="380"/>
      <c r="W231" s="379"/>
      <c r="X231" s="378"/>
      <c r="Y231" s="379"/>
      <c r="Z231" s="460"/>
      <c r="AA231" s="379"/>
      <c r="AB231" s="381"/>
      <c r="AC231" s="380"/>
      <c r="AD231" s="485"/>
      <c r="AE231" s="379"/>
      <c r="AF231" s="382"/>
      <c r="AG231" s="383"/>
      <c r="AH231" s="15"/>
      <c r="AI231" s="25"/>
      <c r="AJ231" s="36">
        <f>AG230</f>
        <v>2684</v>
      </c>
      <c r="AK231" s="36"/>
      <c r="AL231" s="36"/>
      <c r="AM231" s="36"/>
      <c r="AN231" s="36"/>
      <c r="AP231" s="15"/>
      <c r="AQ231" s="15"/>
      <c r="AT231" s="15"/>
      <c r="AU231" s="15"/>
    </row>
    <row r="232" spans="2:47" ht="12.75">
      <c r="B232" s="516" t="s">
        <v>62</v>
      </c>
      <c r="C232" s="294" t="s">
        <v>127</v>
      </c>
      <c r="D232" s="315"/>
      <c r="E232" s="317"/>
      <c r="F232" s="498"/>
      <c r="G232" s="151"/>
      <c r="H232" s="151"/>
      <c r="I232" s="463" t="s">
        <v>11</v>
      </c>
      <c r="J232" s="158"/>
      <c r="K232" s="118" t="s">
        <v>21</v>
      </c>
      <c r="L232" s="468" t="s">
        <v>0</v>
      </c>
      <c r="M232" s="118" t="s">
        <v>21</v>
      </c>
      <c r="N232" s="471" t="s">
        <v>375</v>
      </c>
      <c r="O232" s="118" t="s">
        <v>21</v>
      </c>
      <c r="P232" s="120" t="s">
        <v>13</v>
      </c>
      <c r="Q232" s="118" t="s">
        <v>21</v>
      </c>
      <c r="R232" s="157" t="s">
        <v>23</v>
      </c>
      <c r="S232" s="160" t="s">
        <v>24</v>
      </c>
      <c r="T232" s="476" t="s">
        <v>14</v>
      </c>
      <c r="U232" s="118" t="s">
        <v>21</v>
      </c>
      <c r="V232" s="121" t="s">
        <v>15</v>
      </c>
      <c r="W232" s="118" t="s">
        <v>21</v>
      </c>
      <c r="X232" s="119" t="s">
        <v>35</v>
      </c>
      <c r="Y232" s="118" t="s">
        <v>21</v>
      </c>
      <c r="Z232" s="476" t="s">
        <v>1</v>
      </c>
      <c r="AA232" s="118" t="s">
        <v>21</v>
      </c>
      <c r="AB232" s="307" t="s">
        <v>22</v>
      </c>
      <c r="AC232" s="152" t="s">
        <v>25</v>
      </c>
      <c r="AD232" s="480" t="s">
        <v>254</v>
      </c>
      <c r="AE232" s="160" t="s">
        <v>21</v>
      </c>
      <c r="AF232" s="165"/>
      <c r="AG232" s="163" t="s">
        <v>2</v>
      </c>
      <c r="AJ232" s="37">
        <f>AG236</f>
        <v>2588</v>
      </c>
      <c r="AK232" s="37"/>
      <c r="AL232" s="279" t="s">
        <v>92</v>
      </c>
      <c r="AM232" s="279" t="s">
        <v>92</v>
      </c>
      <c r="AN232" s="279" t="s">
        <v>92</v>
      </c>
      <c r="AO232" s="279" t="s">
        <v>93</v>
      </c>
      <c r="AP232" s="279" t="s">
        <v>94</v>
      </c>
      <c r="AQ232" s="279" t="s">
        <v>95</v>
      </c>
      <c r="AT232" s="15"/>
      <c r="AU232" s="15"/>
    </row>
    <row r="233" spans="2:47" ht="12.75">
      <c r="B233" s="516"/>
      <c r="C233" s="295" t="s">
        <v>18</v>
      </c>
      <c r="D233" s="333" t="s">
        <v>159</v>
      </c>
      <c r="E233" s="333" t="s">
        <v>160</v>
      </c>
      <c r="F233" s="328" t="s">
        <v>169</v>
      </c>
      <c r="G233" s="96" t="s">
        <v>172</v>
      </c>
      <c r="H233" s="318" t="s">
        <v>173</v>
      </c>
      <c r="I233" s="454" t="s">
        <v>78</v>
      </c>
      <c r="J233" s="98"/>
      <c r="K233" s="114"/>
      <c r="L233" s="467" t="s">
        <v>19</v>
      </c>
      <c r="M233" s="114"/>
      <c r="N233" s="467" t="s">
        <v>19</v>
      </c>
      <c r="O233" s="114"/>
      <c r="P233" s="101" t="s">
        <v>20</v>
      </c>
      <c r="Q233" s="114"/>
      <c r="R233" s="101" t="s">
        <v>20</v>
      </c>
      <c r="S233" s="101"/>
      <c r="T233" s="473" t="s">
        <v>19</v>
      </c>
      <c r="U233" s="114"/>
      <c r="V233" s="98" t="s">
        <v>20</v>
      </c>
      <c r="W233" s="114"/>
      <c r="X233" s="100" t="s">
        <v>20</v>
      </c>
      <c r="Y233" s="114"/>
      <c r="Z233" s="473" t="s">
        <v>19</v>
      </c>
      <c r="AA233" s="114"/>
      <c r="AB233" s="308" t="s">
        <v>19</v>
      </c>
      <c r="AC233" s="98" t="s">
        <v>19</v>
      </c>
      <c r="AD233" s="481" t="s">
        <v>79</v>
      </c>
      <c r="AE233" s="101"/>
      <c r="AF233" s="149"/>
      <c r="AG233" s="164" t="s">
        <v>96</v>
      </c>
      <c r="AJ233" s="37">
        <f>AG236</f>
        <v>2588</v>
      </c>
      <c r="AK233" s="37"/>
      <c r="AL233" s="280" t="s">
        <v>22</v>
      </c>
      <c r="AM233" s="280" t="s">
        <v>25</v>
      </c>
      <c r="AN233" s="280" t="s">
        <v>91</v>
      </c>
      <c r="AO233" s="281" t="s">
        <v>91</v>
      </c>
      <c r="AP233" s="281" t="s">
        <v>91</v>
      </c>
      <c r="AQ233" s="281" t="s">
        <v>91</v>
      </c>
      <c r="AT233" s="15"/>
      <c r="AU233" s="15"/>
    </row>
    <row r="234" spans="2:47" ht="12.75">
      <c r="B234" s="516"/>
      <c r="C234" s="296"/>
      <c r="D234" s="105" t="s">
        <v>335</v>
      </c>
      <c r="E234" s="105" t="s">
        <v>336</v>
      </c>
      <c r="F234" s="321" t="s">
        <v>171</v>
      </c>
      <c r="G234" s="337"/>
      <c r="H234" s="176"/>
      <c r="I234" s="458">
        <v>10.7</v>
      </c>
      <c r="J234" s="110"/>
      <c r="K234" s="168">
        <f>INT(IF(J234="E",(IF((AND(I234&gt;10.99)*(I234&lt;14.21)),(14.3-I234)/0.1*10,(IF((AND(I234&gt;6)*(I234&lt;11.01)),(12.65-I234)/0.05*10,0))))+50,(IF((AND(I234&gt;10.99)*(I234&lt;14.21)),(14.3-I234)/0.1*10,(IF((AND(I234&gt;6)*(I234&lt;11.01)),(12.65-I234)/0.05*10,0))))))</f>
        <v>390</v>
      </c>
      <c r="L234" s="458">
        <v>3.05</v>
      </c>
      <c r="M234" s="168">
        <f>INT(IF(L234&lt;1,0,(L234-0.945)/0.055)*10)</f>
        <v>382</v>
      </c>
      <c r="N234" s="458">
        <v>7.52</v>
      </c>
      <c r="O234" s="168">
        <f>INT(IF(N234&lt;3,0,(N234-2.85)/0.15)*10)</f>
        <v>311</v>
      </c>
      <c r="P234" s="108"/>
      <c r="Q234" s="168">
        <f>INT(IF(P234&lt;5,0,(P234-4)/1)*10)</f>
        <v>0</v>
      </c>
      <c r="R234" s="109"/>
      <c r="S234" s="288">
        <f>INT(IF(R234&lt;30,0,(R234-27)/3)*10)</f>
        <v>0</v>
      </c>
      <c r="T234" s="458"/>
      <c r="U234" s="168">
        <f>INT(IF(T234&lt;2.2,0,(T234-2.135)/0.065)*10)</f>
        <v>0</v>
      </c>
      <c r="V234" s="109"/>
      <c r="W234" s="168">
        <f>INT(IF(V234&lt;5,0,(V234-4.3)/0.7)*10)</f>
        <v>0</v>
      </c>
      <c r="X234" s="96"/>
      <c r="Y234" s="168">
        <f>INT(IF(X234&lt;10,0,(X234-9)/1)*10)</f>
        <v>0</v>
      </c>
      <c r="Z234" s="458"/>
      <c r="AA234" s="168">
        <f>INT(IF(Z234&lt;5,0,(Z234-4.25)/0.75)*10)</f>
        <v>0</v>
      </c>
      <c r="AB234" s="306"/>
      <c r="AC234" s="108"/>
      <c r="AD234" s="482">
        <v>0.11388888888888889</v>
      </c>
      <c r="AE234" s="265">
        <f>IF(AF234="ANO",(MAX(AL234:AN234)),0)</f>
        <v>1114</v>
      </c>
      <c r="AF234" s="270" t="str">
        <f>IF(AND(ISNUMBER(AB234))*((ISNUMBER(AC234)))*(((ISNUMBER(AD234)))),"NE",IF(AND(ISNUMBER(AB234))*((ISNUMBER(AC234))),"NE",IF(AND(ISNUMBER(AB234))*((ISNUMBER(AD234))),"NE",IF(AND(ISNUMBER(AC234))*((ISNUMBER(AD234))),"NE",IF(AND(AB234="")*((AC234=""))*(((AD234=""))),"NE","ANO")))))</f>
        <v>ANO</v>
      </c>
      <c r="AG234" s="166">
        <f>SUM(K234+M234+O234+Q234+S234+U234+W234+Y234+AA234+AE234)</f>
        <v>2197</v>
      </c>
      <c r="AJ234" s="45">
        <f>AG236</f>
        <v>2588</v>
      </c>
      <c r="AK234" s="45"/>
      <c r="AL234" s="260">
        <f>INT(IF(AB234&lt;25,0,(AB234-23.5)/1.5)*10)</f>
        <v>0</v>
      </c>
      <c r="AM234" s="260">
        <f>INT(IF(AC234&lt;120,0,(AC234-117.6)/2.4)*10)</f>
        <v>0</v>
      </c>
      <c r="AN234" s="260">
        <f>INT(IF(AO234&gt;=441,0,(442.5-AO234)/2.5)*10)</f>
        <v>1114</v>
      </c>
      <c r="AO234" s="282">
        <f>IF(AND(AP234=0,AQ234=0),"",AP234*60+AQ234)</f>
        <v>164</v>
      </c>
      <c r="AP234" s="282">
        <f>HOUR(AD234)</f>
        <v>2</v>
      </c>
      <c r="AQ234" s="282">
        <f>MINUTE(AD234)</f>
        <v>44</v>
      </c>
      <c r="AT234" s="188">
        <f>D232</f>
        <v>0</v>
      </c>
      <c r="AU234" s="187">
        <f>IF(A234="A","QD","")</f>
      </c>
    </row>
    <row r="235" spans="2:47" ht="12.75">
      <c r="B235" s="516"/>
      <c r="C235" s="296"/>
      <c r="D235" s="111" t="s">
        <v>337</v>
      </c>
      <c r="E235" s="111" t="s">
        <v>336</v>
      </c>
      <c r="F235" s="322" t="s">
        <v>170</v>
      </c>
      <c r="G235" s="337"/>
      <c r="H235" s="434">
        <f>SUM(G235-G234)</f>
        <v>0</v>
      </c>
      <c r="I235" s="455">
        <v>13.3</v>
      </c>
      <c r="J235" s="107"/>
      <c r="K235" s="168">
        <f>INT(IF(J235="E",(IF((AND(I235&gt;10.99)*(I235&lt;14.21)),(14.3-I235)/0.1*10,(IF((AND(I235&gt;6)*(I235&lt;11.01)),(12.65-I235)/0.05*10,0))))+50,(IF((AND(I235&gt;10.99)*(I235&lt;14.21)),(14.3-I235)/0.1*10,(IF((AND(I235&gt;6)*(I235&lt;11.01)),(12.65-I235)/0.05*10,0))))))</f>
        <v>100</v>
      </c>
      <c r="L235" s="455"/>
      <c r="M235" s="168">
        <f>INT(IF(L235&lt;1,0,(L235-0.945)/0.055)*10)</f>
        <v>0</v>
      </c>
      <c r="N235" s="455"/>
      <c r="O235" s="168">
        <f>INT(IF(N235&lt;3,0,(N235-2.85)/0.15)*10)</f>
        <v>0</v>
      </c>
      <c r="P235" s="108"/>
      <c r="Q235" s="168">
        <f>INT(IF(P235&lt;5,0,(P235-4)/1)*10)</f>
        <v>0</v>
      </c>
      <c r="R235" s="109"/>
      <c r="S235" s="288">
        <f>INT(IF(R235&lt;30,0,(R235-27)/3)*10)</f>
        <v>0</v>
      </c>
      <c r="T235" s="455">
        <v>4.03</v>
      </c>
      <c r="U235" s="168">
        <f>INT(IF(T235&lt;2.2,0,(T235-2.135)/0.065)*10)</f>
        <v>291</v>
      </c>
      <c r="V235" s="109"/>
      <c r="W235" s="168">
        <f>INT(IF(V235&lt;5,0,(V235-4.3)/0.7)*10)</f>
        <v>0</v>
      </c>
      <c r="X235" s="96"/>
      <c r="Y235" s="168">
        <f>INT(IF(X235&lt;10,0,(X235-9)/1)*10)</f>
        <v>0</v>
      </c>
      <c r="Z235" s="458">
        <v>4.5</v>
      </c>
      <c r="AA235" s="168">
        <f>INT(IF(Z235&lt;5,0,(Z235-4.25)/0.75)*10)</f>
        <v>0</v>
      </c>
      <c r="AB235" s="306"/>
      <c r="AC235" s="108"/>
      <c r="AD235" s="483"/>
      <c r="AE235" s="265">
        <f>IF(AF235="ANO",(MAX(AL235:AN235)),0)</f>
        <v>0</v>
      </c>
      <c r="AF235" s="270" t="str">
        <f>IF(AND(ISNUMBER(AB235))*((ISNUMBER(AC235)))*(((ISNUMBER(AD235)))),"NE",IF(AND(ISNUMBER(AB235))*((ISNUMBER(AC235))),"NE",IF(AND(ISNUMBER(AB235))*((ISNUMBER(AD235))),"NE",IF(AND(ISNUMBER(AC235))*((ISNUMBER(AD235))),"NE",IF(AND(AB235="")*((AC235=""))*(((AD235=""))),"NE","ANO")))))</f>
        <v>NE</v>
      </c>
      <c r="AG235" s="167">
        <f>SUM(K235+M235+O235+Q235+S235+U235+W235+Y235+AA235+AE235)</f>
        <v>391</v>
      </c>
      <c r="AJ235" s="45">
        <f>AG236</f>
        <v>2588</v>
      </c>
      <c r="AK235" s="45"/>
      <c r="AL235" s="260">
        <f>INT(IF(AB235&lt;25,0,(AB235-23.5)/1.5)*10)</f>
        <v>0</v>
      </c>
      <c r="AM235" s="260">
        <f>INT(IF(AC235&lt;120,0,(AC235-117.6)/2.4)*10)</f>
        <v>0</v>
      </c>
      <c r="AN235" s="260">
        <f>INT(IF(AO235&gt;=441,0,(442.5-AO235)/2.5)*10)</f>
        <v>0</v>
      </c>
      <c r="AO235" s="282">
        <f>IF(AND(AP235=0,AQ235=0),"",AP235*60+AQ235)</f>
      </c>
      <c r="AP235" s="282">
        <f>HOUR(AD235)</f>
        <v>0</v>
      </c>
      <c r="AQ235" s="282">
        <f>MINUTE(AD235)</f>
        <v>0</v>
      </c>
      <c r="AT235" s="188">
        <f>D232</f>
        <v>0</v>
      </c>
      <c r="AU235" s="187">
        <f>IF(A235="A","QD","")</f>
      </c>
    </row>
    <row r="236" spans="2:47" ht="13.5" thickBot="1">
      <c r="B236" s="516"/>
      <c r="C236" s="299"/>
      <c r="D236" s="112"/>
      <c r="E236" s="112"/>
      <c r="F236" s="326"/>
      <c r="G236" s="112"/>
      <c r="H236" s="112"/>
      <c r="I236" s="462"/>
      <c r="J236" s="112"/>
      <c r="K236" s="112"/>
      <c r="L236" s="462"/>
      <c r="M236" s="115"/>
      <c r="N236" s="461"/>
      <c r="O236" s="115"/>
      <c r="P236" s="115"/>
      <c r="Q236" s="115"/>
      <c r="R236" s="115"/>
      <c r="S236" s="115"/>
      <c r="T236" s="462"/>
      <c r="U236" s="112"/>
      <c r="V236" s="112"/>
      <c r="W236" s="112"/>
      <c r="X236" s="112"/>
      <c r="Y236" s="112"/>
      <c r="Z236" s="462"/>
      <c r="AA236" s="112"/>
      <c r="AB236" s="112"/>
      <c r="AC236" s="112"/>
      <c r="AD236" s="462"/>
      <c r="AE236" s="215" t="s">
        <v>166</v>
      </c>
      <c r="AF236" s="216"/>
      <c r="AG236" s="217">
        <f>SUM(AG234:AG235)</f>
        <v>2588</v>
      </c>
      <c r="AJ236" s="36">
        <f>AG236</f>
        <v>2588</v>
      </c>
      <c r="AK236" s="36"/>
      <c r="AL236" s="36"/>
      <c r="AM236" s="36"/>
      <c r="AN236" s="36"/>
      <c r="AO236" s="15"/>
      <c r="AP236" s="15"/>
      <c r="AQ236" s="20"/>
      <c r="AT236" s="23"/>
      <c r="AU236" s="23"/>
    </row>
    <row r="237" spans="2:47" ht="13.5" thickBot="1">
      <c r="B237" s="516"/>
      <c r="C237" s="376"/>
      <c r="D237" s="377"/>
      <c r="E237" s="377"/>
      <c r="F237" s="378"/>
      <c r="G237" s="378"/>
      <c r="H237" s="378"/>
      <c r="I237" s="460"/>
      <c r="J237" s="378"/>
      <c r="K237" s="379"/>
      <c r="L237" s="460"/>
      <c r="M237" s="379"/>
      <c r="N237" s="460"/>
      <c r="O237" s="379"/>
      <c r="P237" s="378"/>
      <c r="Q237" s="379"/>
      <c r="R237" s="378"/>
      <c r="S237" s="379"/>
      <c r="T237" s="460"/>
      <c r="U237" s="379"/>
      <c r="V237" s="380"/>
      <c r="W237" s="379"/>
      <c r="X237" s="378"/>
      <c r="Y237" s="379"/>
      <c r="Z237" s="460"/>
      <c r="AA237" s="379"/>
      <c r="AB237" s="381"/>
      <c r="AC237" s="380"/>
      <c r="AD237" s="485"/>
      <c r="AE237" s="379"/>
      <c r="AF237" s="382"/>
      <c r="AG237" s="383"/>
      <c r="AJ237" s="36">
        <f>AG236</f>
        <v>2588</v>
      </c>
      <c r="AK237" s="36"/>
      <c r="AL237" s="36"/>
      <c r="AM237" s="36"/>
      <c r="AN237" s="36"/>
      <c r="AO237" s="15"/>
      <c r="AP237" s="15"/>
      <c r="AQ237" s="15"/>
      <c r="AT237" s="15"/>
      <c r="AU237" s="15"/>
    </row>
    <row r="238" spans="2:47" ht="12.75">
      <c r="B238" s="516" t="s">
        <v>63</v>
      </c>
      <c r="C238" s="294" t="s">
        <v>122</v>
      </c>
      <c r="D238" s="315"/>
      <c r="E238" s="317"/>
      <c r="F238" s="497"/>
      <c r="G238" s="151"/>
      <c r="H238" s="151"/>
      <c r="I238" s="453" t="s">
        <v>11</v>
      </c>
      <c r="J238" s="153"/>
      <c r="K238" s="154" t="s">
        <v>21</v>
      </c>
      <c r="L238" s="466" t="s">
        <v>0</v>
      </c>
      <c r="M238" s="154" t="s">
        <v>21</v>
      </c>
      <c r="N238" s="471" t="s">
        <v>375</v>
      </c>
      <c r="O238" s="154" t="s">
        <v>21</v>
      </c>
      <c r="P238" s="156" t="s">
        <v>13</v>
      </c>
      <c r="Q238" s="154" t="s">
        <v>21</v>
      </c>
      <c r="R238" s="157" t="s">
        <v>23</v>
      </c>
      <c r="S238" s="160" t="s">
        <v>24</v>
      </c>
      <c r="T238" s="475" t="s">
        <v>14</v>
      </c>
      <c r="U238" s="154" t="s">
        <v>21</v>
      </c>
      <c r="V238" s="152" t="s">
        <v>15</v>
      </c>
      <c r="W238" s="154" t="s">
        <v>21</v>
      </c>
      <c r="X238" s="155" t="s">
        <v>35</v>
      </c>
      <c r="Y238" s="154" t="s">
        <v>21</v>
      </c>
      <c r="Z238" s="475" t="s">
        <v>1</v>
      </c>
      <c r="AA238" s="154" t="s">
        <v>21</v>
      </c>
      <c r="AB238" s="307" t="s">
        <v>22</v>
      </c>
      <c r="AC238" s="152" t="s">
        <v>25</v>
      </c>
      <c r="AD238" s="480" t="s">
        <v>254</v>
      </c>
      <c r="AE238" s="160" t="s">
        <v>21</v>
      </c>
      <c r="AF238" s="165"/>
      <c r="AG238" s="163" t="s">
        <v>2</v>
      </c>
      <c r="AJ238" s="37">
        <f>AG242</f>
        <v>2331</v>
      </c>
      <c r="AK238" s="37"/>
      <c r="AL238" s="279" t="s">
        <v>92</v>
      </c>
      <c r="AM238" s="279" t="s">
        <v>92</v>
      </c>
      <c r="AN238" s="279" t="s">
        <v>92</v>
      </c>
      <c r="AO238" s="279" t="s">
        <v>93</v>
      </c>
      <c r="AP238" s="279" t="s">
        <v>94</v>
      </c>
      <c r="AQ238" s="279" t="s">
        <v>95</v>
      </c>
      <c r="AT238" s="18"/>
      <c r="AU238" s="17"/>
    </row>
    <row r="239" spans="2:47" ht="12.75">
      <c r="B239" s="516"/>
      <c r="C239" s="295" t="s">
        <v>18</v>
      </c>
      <c r="D239" s="333" t="s">
        <v>159</v>
      </c>
      <c r="E239" s="333" t="s">
        <v>160</v>
      </c>
      <c r="F239" s="328" t="s">
        <v>169</v>
      </c>
      <c r="G239" s="96" t="s">
        <v>172</v>
      </c>
      <c r="H239" s="318" t="s">
        <v>173</v>
      </c>
      <c r="I239" s="454" t="s">
        <v>78</v>
      </c>
      <c r="J239" s="98"/>
      <c r="K239" s="114"/>
      <c r="L239" s="467" t="s">
        <v>19</v>
      </c>
      <c r="M239" s="114"/>
      <c r="N239" s="467" t="s">
        <v>19</v>
      </c>
      <c r="O239" s="114"/>
      <c r="P239" s="101" t="s">
        <v>20</v>
      </c>
      <c r="Q239" s="114"/>
      <c r="R239" s="101" t="s">
        <v>20</v>
      </c>
      <c r="S239" s="101"/>
      <c r="T239" s="473" t="s">
        <v>19</v>
      </c>
      <c r="U239" s="114"/>
      <c r="V239" s="98" t="s">
        <v>20</v>
      </c>
      <c r="W239" s="114"/>
      <c r="X239" s="100" t="s">
        <v>20</v>
      </c>
      <c r="Y239" s="114"/>
      <c r="Z239" s="473" t="s">
        <v>19</v>
      </c>
      <c r="AA239" s="114"/>
      <c r="AB239" s="308" t="s">
        <v>19</v>
      </c>
      <c r="AC239" s="98" t="s">
        <v>19</v>
      </c>
      <c r="AD239" s="481" t="s">
        <v>79</v>
      </c>
      <c r="AE239" s="101"/>
      <c r="AF239" s="149"/>
      <c r="AG239" s="164" t="s">
        <v>96</v>
      </c>
      <c r="AJ239" s="37">
        <f>AG242</f>
        <v>2331</v>
      </c>
      <c r="AK239" s="37"/>
      <c r="AL239" s="280" t="s">
        <v>22</v>
      </c>
      <c r="AM239" s="280" t="s">
        <v>25</v>
      </c>
      <c r="AN239" s="280" t="s">
        <v>91</v>
      </c>
      <c r="AO239" s="281" t="s">
        <v>91</v>
      </c>
      <c r="AP239" s="281" t="s">
        <v>91</v>
      </c>
      <c r="AQ239" s="281" t="s">
        <v>91</v>
      </c>
      <c r="AT239" s="18"/>
      <c r="AU239" s="17"/>
    </row>
    <row r="240" spans="2:47" ht="12.75">
      <c r="B240" s="516"/>
      <c r="C240" s="296"/>
      <c r="D240" s="105" t="s">
        <v>324</v>
      </c>
      <c r="E240" s="105" t="s">
        <v>325</v>
      </c>
      <c r="F240" s="321" t="s">
        <v>171</v>
      </c>
      <c r="G240" s="337"/>
      <c r="H240" s="176"/>
      <c r="I240" s="458">
        <v>11.1</v>
      </c>
      <c r="J240" s="110"/>
      <c r="K240" s="168">
        <f>INT(IF(J240="E",(IF((AND(I240&gt;10.99)*(I240&lt;14.21)),(14.3-I240)/0.1*10,(IF((AND(I240&gt;6)*(I240&lt;11.01)),(12.65-I240)/0.05*10,0))))+50,(IF((AND(I240&gt;10.99)*(I240&lt;14.21)),(14.3-I240)/0.1*10,(IF((AND(I240&gt;6)*(I240&lt;11.01)),(12.65-I240)/0.05*10,0))))))</f>
        <v>320</v>
      </c>
      <c r="L240" s="458"/>
      <c r="M240" s="168">
        <f>INT(IF(L240&lt;1,0,(L240-0.945)/0.055)*10)</f>
        <v>0</v>
      </c>
      <c r="N240" s="458">
        <v>7.15</v>
      </c>
      <c r="O240" s="168">
        <f>INT(IF(N240&lt;3,0,(N240-2.85)/0.15)*10)</f>
        <v>286</v>
      </c>
      <c r="P240" s="108"/>
      <c r="Q240" s="168">
        <f>INT(IF(P240&lt;5,0,(P240-4)/1)*10)</f>
        <v>0</v>
      </c>
      <c r="R240" s="109"/>
      <c r="S240" s="288">
        <f>INT(IF(R240&lt;30,0,(R240-27)/3)*10)</f>
        <v>0</v>
      </c>
      <c r="T240" s="458"/>
      <c r="U240" s="168">
        <f>INT(IF(T240&lt;2.2,0,(T240-2.135)/0.065)*10)</f>
        <v>0</v>
      </c>
      <c r="V240" s="109"/>
      <c r="W240" s="168">
        <f>INT(IF(V240&lt;5,0,(V240-4.3)/0.7)*10)</f>
        <v>0</v>
      </c>
      <c r="X240" s="96"/>
      <c r="Y240" s="168">
        <f>INT(IF(X240&lt;10,0,(X240-9)/1)*10)</f>
        <v>0</v>
      </c>
      <c r="Z240" s="458"/>
      <c r="AA240" s="168">
        <f>INT(IF(Z240&lt;5,0,(Z240-4.25)/0.75)*10)</f>
        <v>0</v>
      </c>
      <c r="AB240" s="306"/>
      <c r="AC240" s="108"/>
      <c r="AD240" s="482">
        <v>0.11180555555555556</v>
      </c>
      <c r="AE240" s="265">
        <f>IF(AF240="ANO",(MAX(AL240:AN240)),0)</f>
        <v>1126</v>
      </c>
      <c r="AF240" s="270" t="str">
        <f>IF(AND(ISNUMBER(AB240))*((ISNUMBER(AC240)))*(((ISNUMBER(AD240)))),"NE",IF(AND(ISNUMBER(AB240))*((ISNUMBER(AC240))),"NE",IF(AND(ISNUMBER(AB240))*((ISNUMBER(AD240))),"NE",IF(AND(ISNUMBER(AC240))*((ISNUMBER(AD240))),"NE",IF(AND(AB240="")*((AC240=""))*(((AD240=""))),"NE","ANO")))))</f>
        <v>ANO</v>
      </c>
      <c r="AG240" s="166">
        <f>SUM(K240+M240+O240+Q240+S240+U240+W240+Y240+AA240+AE240)</f>
        <v>1732</v>
      </c>
      <c r="AJ240" s="45">
        <f>AG242</f>
        <v>2331</v>
      </c>
      <c r="AK240" s="45"/>
      <c r="AL240" s="260">
        <f>INT(IF(AB240&lt;25,0,(AB240-23.5)/1.5)*10)</f>
        <v>0</v>
      </c>
      <c r="AM240" s="260">
        <f>INT(IF(AC240&lt;120,0,(AC240-117.6)/2.4)*10)</f>
        <v>0</v>
      </c>
      <c r="AN240" s="260">
        <f>INT(IF(AO240&gt;=441,0,(442.5-AO240)/2.5)*10)</f>
        <v>1126</v>
      </c>
      <c r="AO240" s="282">
        <f>IF(AND(AP240=0,AQ240=0),"",AP240*60+AQ240)</f>
        <v>161</v>
      </c>
      <c r="AP240" s="282">
        <f>HOUR(AD240)</f>
        <v>2</v>
      </c>
      <c r="AQ240" s="282">
        <f>MINUTE(AD240)</f>
        <v>41</v>
      </c>
      <c r="AT240" s="188">
        <f>D238</f>
        <v>0</v>
      </c>
      <c r="AU240" s="187">
        <f>IF(A240="A","QD","")</f>
      </c>
    </row>
    <row r="241" spans="2:47" ht="12.75">
      <c r="B241" s="516"/>
      <c r="C241" s="296"/>
      <c r="D241" s="111" t="s">
        <v>326</v>
      </c>
      <c r="E241" s="111" t="s">
        <v>325</v>
      </c>
      <c r="F241" s="322" t="s">
        <v>170</v>
      </c>
      <c r="G241" s="337"/>
      <c r="H241" s="434">
        <f>SUM(G241-G240)</f>
        <v>0</v>
      </c>
      <c r="I241" s="455">
        <v>12</v>
      </c>
      <c r="J241" s="107"/>
      <c r="K241" s="168">
        <f>INT(IF(J241="E",(IF((AND(I241&gt;10.99)*(I241&lt;14.21)),(14.3-I241)/0.1*10,(IF((AND(I241&gt;6)*(I241&lt;11.01)),(12.65-I241)/0.05*10,0))))+50,(IF((AND(I241&gt;10.99)*(I241&lt;14.21)),(14.3-I241)/0.1*10,(IF((AND(I241&gt;6)*(I241&lt;11.01)),(12.65-I241)/0.05*10,0))))))</f>
        <v>230</v>
      </c>
      <c r="L241" s="455"/>
      <c r="M241" s="168">
        <f>INT(IF(L241&lt;1,0,(L241-0.945)/0.055)*10)</f>
        <v>0</v>
      </c>
      <c r="N241" s="455"/>
      <c r="O241" s="168">
        <f>INT(IF(N241&lt;3,0,(N241-2.85)/0.15)*10)</f>
        <v>0</v>
      </c>
      <c r="P241" s="108"/>
      <c r="Q241" s="168">
        <f>INT(IF(P241&lt;5,0,(P241-4)/1)*10)</f>
        <v>0</v>
      </c>
      <c r="R241" s="109"/>
      <c r="S241" s="288">
        <f>INT(IF(R241&lt;30,0,(R241-27)/3)*10)</f>
        <v>0</v>
      </c>
      <c r="T241" s="455">
        <v>4.17</v>
      </c>
      <c r="U241" s="168">
        <f>INT(IF(T241&lt;2.2,0,(T241-2.135)/0.065)*10)</f>
        <v>313</v>
      </c>
      <c r="V241" s="109"/>
      <c r="W241" s="168">
        <f>INT(IF(V241&lt;5,0,(V241-4.3)/0.7)*10)</f>
        <v>0</v>
      </c>
      <c r="X241" s="96"/>
      <c r="Y241" s="168">
        <f>INT(IF(X241&lt;10,0,(X241-9)/1)*10)</f>
        <v>0</v>
      </c>
      <c r="Z241" s="458">
        <v>8.5</v>
      </c>
      <c r="AA241" s="168">
        <f>INT(IF(Z241&lt;5,0,(Z241-4.25)/0.75)*10)</f>
        <v>56</v>
      </c>
      <c r="AB241" s="306"/>
      <c r="AC241" s="108"/>
      <c r="AD241" s="483"/>
      <c r="AE241" s="265">
        <f>IF(AF241="ANO",(MAX(AL241:AN241)),0)</f>
        <v>0</v>
      </c>
      <c r="AF241" s="270" t="str">
        <f>IF(AND(ISNUMBER(AB241))*((ISNUMBER(AC241)))*(((ISNUMBER(AD241)))),"NE",IF(AND(ISNUMBER(AB241))*((ISNUMBER(AC241))),"NE",IF(AND(ISNUMBER(AB241))*((ISNUMBER(AD241))),"NE",IF(AND(ISNUMBER(AC241))*((ISNUMBER(AD241))),"NE",IF(AND(AB241="")*((AC241=""))*(((AD241=""))),"NE","ANO")))))</f>
        <v>NE</v>
      </c>
      <c r="AG241" s="167">
        <f>SUM(K241+M241+O241+Q241+S241+U241+W241+Y241+AA241+AE241)</f>
        <v>599</v>
      </c>
      <c r="AJ241" s="45">
        <f>AG242</f>
        <v>2331</v>
      </c>
      <c r="AK241" s="45"/>
      <c r="AL241" s="260">
        <f>INT(IF(AB241&lt;25,0,(AB241-23.5)/1.5)*10)</f>
        <v>0</v>
      </c>
      <c r="AM241" s="260">
        <f>INT(IF(AC241&lt;120,0,(AC241-117.6)/2.4)*10)</f>
        <v>0</v>
      </c>
      <c r="AN241" s="260">
        <f>INT(IF(AO241&gt;=441,0,(442.5-AO241)/2.5)*10)</f>
        <v>0</v>
      </c>
      <c r="AO241" s="282">
        <f>IF(AND(AP241=0,AQ241=0),"",AP241*60+AQ241)</f>
      </c>
      <c r="AP241" s="282">
        <f>HOUR(AD241)</f>
        <v>0</v>
      </c>
      <c r="AQ241" s="282">
        <f>MINUTE(AD241)</f>
        <v>0</v>
      </c>
      <c r="AT241" s="188">
        <f>D238</f>
        <v>0</v>
      </c>
      <c r="AU241" s="187">
        <f>IF(A241="A","QD","")</f>
      </c>
    </row>
    <row r="242" spans="2:47" ht="13.5" thickBot="1">
      <c r="B242" s="516"/>
      <c r="C242" s="299"/>
      <c r="D242" s="112"/>
      <c r="E242" s="112"/>
      <c r="F242" s="326"/>
      <c r="G242" s="112"/>
      <c r="H242" s="112"/>
      <c r="I242" s="462"/>
      <c r="J242" s="112"/>
      <c r="K242" s="112"/>
      <c r="L242" s="462"/>
      <c r="M242" s="115"/>
      <c r="N242" s="461"/>
      <c r="O242" s="115"/>
      <c r="P242" s="115"/>
      <c r="Q242" s="115"/>
      <c r="R242" s="115"/>
      <c r="S242" s="112"/>
      <c r="T242" s="462"/>
      <c r="U242" s="112"/>
      <c r="V242" s="112"/>
      <c r="W242" s="112"/>
      <c r="X242" s="112"/>
      <c r="Y242" s="112"/>
      <c r="Z242" s="462"/>
      <c r="AA242" s="112"/>
      <c r="AB242" s="112"/>
      <c r="AC242" s="112"/>
      <c r="AD242" s="462"/>
      <c r="AE242" s="215" t="s">
        <v>166</v>
      </c>
      <c r="AF242" s="216"/>
      <c r="AG242" s="217">
        <f>SUM(AG240:AG241)</f>
        <v>2331</v>
      </c>
      <c r="AJ242" s="36">
        <f>AG242</f>
        <v>2331</v>
      </c>
      <c r="AK242" s="36"/>
      <c r="AL242" s="36"/>
      <c r="AM242" s="36"/>
      <c r="AN242" s="36"/>
      <c r="AO242" s="15"/>
      <c r="AP242" s="15"/>
      <c r="AQ242" s="20"/>
      <c r="AT242" s="23"/>
      <c r="AU242" s="23"/>
    </row>
    <row r="243" spans="2:47" ht="13.5" thickBot="1">
      <c r="B243" s="516"/>
      <c r="C243" s="376"/>
      <c r="D243" s="377"/>
      <c r="E243" s="377"/>
      <c r="F243" s="378"/>
      <c r="G243" s="378"/>
      <c r="H243" s="378"/>
      <c r="I243" s="460"/>
      <c r="J243" s="378"/>
      <c r="K243" s="379"/>
      <c r="L243" s="460"/>
      <c r="M243" s="379"/>
      <c r="N243" s="460"/>
      <c r="O243" s="379"/>
      <c r="P243" s="378"/>
      <c r="Q243" s="379"/>
      <c r="R243" s="378"/>
      <c r="S243" s="379"/>
      <c r="T243" s="460"/>
      <c r="U243" s="379"/>
      <c r="V243" s="380"/>
      <c r="W243" s="379"/>
      <c r="X243" s="378"/>
      <c r="Y243" s="379"/>
      <c r="Z243" s="460"/>
      <c r="AA243" s="379"/>
      <c r="AB243" s="381"/>
      <c r="AC243" s="380"/>
      <c r="AD243" s="485"/>
      <c r="AE243" s="379"/>
      <c r="AF243" s="382"/>
      <c r="AG243" s="383"/>
      <c r="AJ243" s="36">
        <f>AG242</f>
        <v>2331</v>
      </c>
      <c r="AK243" s="36"/>
      <c r="AL243" s="36"/>
      <c r="AM243" s="36"/>
      <c r="AN243" s="36"/>
      <c r="AO243" s="15"/>
      <c r="AP243" s="15"/>
      <c r="AQ243" s="15"/>
      <c r="AT243" s="15"/>
      <c r="AU243" s="15"/>
    </row>
    <row r="244" spans="2:47" ht="12.75">
      <c r="B244" s="516" t="s">
        <v>64</v>
      </c>
      <c r="C244" s="294" t="s">
        <v>123</v>
      </c>
      <c r="D244" s="334"/>
      <c r="E244" s="335"/>
      <c r="F244" s="498"/>
      <c r="G244" s="151"/>
      <c r="H244" s="151"/>
      <c r="I244" s="453" t="s">
        <v>11</v>
      </c>
      <c r="J244" s="153"/>
      <c r="K244" s="154" t="s">
        <v>21</v>
      </c>
      <c r="L244" s="466" t="s">
        <v>0</v>
      </c>
      <c r="M244" s="154" t="s">
        <v>21</v>
      </c>
      <c r="N244" s="471" t="s">
        <v>375</v>
      </c>
      <c r="O244" s="154" t="s">
        <v>21</v>
      </c>
      <c r="P244" s="156" t="s">
        <v>13</v>
      </c>
      <c r="Q244" s="154" t="s">
        <v>21</v>
      </c>
      <c r="R244" s="157" t="s">
        <v>23</v>
      </c>
      <c r="S244" s="154" t="s">
        <v>77</v>
      </c>
      <c r="T244" s="475" t="s">
        <v>14</v>
      </c>
      <c r="U244" s="154" t="s">
        <v>21</v>
      </c>
      <c r="V244" s="152" t="s">
        <v>15</v>
      </c>
      <c r="W244" s="154" t="s">
        <v>21</v>
      </c>
      <c r="X244" s="155" t="s">
        <v>35</v>
      </c>
      <c r="Y244" s="154" t="s">
        <v>21</v>
      </c>
      <c r="Z244" s="475" t="s">
        <v>1</v>
      </c>
      <c r="AA244" s="154" t="s">
        <v>21</v>
      </c>
      <c r="AB244" s="307" t="s">
        <v>22</v>
      </c>
      <c r="AC244" s="152" t="s">
        <v>25</v>
      </c>
      <c r="AD244" s="480" t="s">
        <v>254</v>
      </c>
      <c r="AE244" s="160" t="s">
        <v>21</v>
      </c>
      <c r="AF244" s="165"/>
      <c r="AG244" s="163" t="s">
        <v>2</v>
      </c>
      <c r="AJ244" s="37">
        <f>AG248</f>
        <v>2274</v>
      </c>
      <c r="AK244" s="37"/>
      <c r="AL244" s="279" t="s">
        <v>92</v>
      </c>
      <c r="AM244" s="279" t="s">
        <v>92</v>
      </c>
      <c r="AN244" s="279" t="s">
        <v>92</v>
      </c>
      <c r="AO244" s="279" t="s">
        <v>93</v>
      </c>
      <c r="AP244" s="279" t="s">
        <v>94</v>
      </c>
      <c r="AQ244" s="279" t="s">
        <v>95</v>
      </c>
      <c r="AT244" s="15"/>
      <c r="AU244" s="15"/>
    </row>
    <row r="245" spans="2:47" ht="12.75">
      <c r="B245" s="516"/>
      <c r="C245" s="295" t="s">
        <v>18</v>
      </c>
      <c r="D245" s="333" t="s">
        <v>159</v>
      </c>
      <c r="E245" s="333" t="s">
        <v>160</v>
      </c>
      <c r="F245" s="328" t="s">
        <v>169</v>
      </c>
      <c r="G245" s="96" t="s">
        <v>172</v>
      </c>
      <c r="H245" s="318" t="s">
        <v>173</v>
      </c>
      <c r="I245" s="454" t="s">
        <v>78</v>
      </c>
      <c r="J245" s="98"/>
      <c r="K245" s="114"/>
      <c r="L245" s="467" t="s">
        <v>19</v>
      </c>
      <c r="M245" s="114"/>
      <c r="N245" s="467" t="s">
        <v>19</v>
      </c>
      <c r="O245" s="114"/>
      <c r="P245" s="101" t="s">
        <v>20</v>
      </c>
      <c r="Q245" s="114"/>
      <c r="R245" s="101" t="s">
        <v>20</v>
      </c>
      <c r="S245" s="114"/>
      <c r="T245" s="473" t="s">
        <v>19</v>
      </c>
      <c r="U245" s="114"/>
      <c r="V245" s="98" t="s">
        <v>20</v>
      </c>
      <c r="W245" s="114"/>
      <c r="X245" s="100" t="s">
        <v>20</v>
      </c>
      <c r="Y245" s="114"/>
      <c r="Z245" s="473" t="s">
        <v>19</v>
      </c>
      <c r="AA245" s="114"/>
      <c r="AB245" s="308" t="s">
        <v>19</v>
      </c>
      <c r="AC245" s="98" t="s">
        <v>19</v>
      </c>
      <c r="AD245" s="481" t="s">
        <v>79</v>
      </c>
      <c r="AE245" s="101"/>
      <c r="AF245" s="149"/>
      <c r="AG245" s="164" t="s">
        <v>96</v>
      </c>
      <c r="AJ245" s="37">
        <f>AG248</f>
        <v>2274</v>
      </c>
      <c r="AK245" s="37"/>
      <c r="AL245" s="280" t="s">
        <v>22</v>
      </c>
      <c r="AM245" s="280" t="s">
        <v>25</v>
      </c>
      <c r="AN245" s="280" t="s">
        <v>91</v>
      </c>
      <c r="AO245" s="281" t="s">
        <v>91</v>
      </c>
      <c r="AP245" s="281" t="s">
        <v>91</v>
      </c>
      <c r="AQ245" s="281" t="s">
        <v>91</v>
      </c>
      <c r="AT245" s="15"/>
      <c r="AU245" s="15"/>
    </row>
    <row r="246" spans="2:47" ht="12.75">
      <c r="B246" s="516"/>
      <c r="C246" s="296"/>
      <c r="D246" s="105" t="s">
        <v>277</v>
      </c>
      <c r="E246" s="105" t="s">
        <v>328</v>
      </c>
      <c r="F246" s="321" t="s">
        <v>171</v>
      </c>
      <c r="G246" s="337"/>
      <c r="H246" s="176"/>
      <c r="I246" s="458">
        <v>12.3</v>
      </c>
      <c r="J246" s="110"/>
      <c r="K246" s="168">
        <f>INT(IF(J246="E",(IF((AND(I246&gt;10.99)*(I246&lt;14.21)),(14.3-I246)/0.1*10,(IF((AND(I246&gt;6)*(I246&lt;11.01)),(12.65-I246)/0.05*10,0))))+50,(IF((AND(I246&gt;10.99)*(I246&lt;14.21)),(14.3-I246)/0.1*10,(IF((AND(I246&gt;6)*(I246&lt;11.01)),(12.65-I246)/0.05*10,0))))))</f>
        <v>200</v>
      </c>
      <c r="L246" s="458"/>
      <c r="M246" s="168">
        <f>INT(IF(L246&lt;1,0,(L246-0.945)/0.055)*10)</f>
        <v>0</v>
      </c>
      <c r="N246" s="458"/>
      <c r="O246" s="168">
        <f>INT(IF(N246&lt;3,0,(N246-2.85)/0.15)*10)</f>
        <v>0</v>
      </c>
      <c r="P246" s="108"/>
      <c r="Q246" s="168">
        <f>INT(IF(P246&lt;5,0,(P246-4)/1)*10)</f>
        <v>0</v>
      </c>
      <c r="R246" s="109"/>
      <c r="S246" s="288">
        <f>INT(IF(R246&lt;30,0,(R246-27)/3)*10)</f>
        <v>0</v>
      </c>
      <c r="T246" s="458"/>
      <c r="U246" s="168">
        <f>INT(IF(T246&lt;2.2,0,(T246-2.135)/0.065)*10)</f>
        <v>0</v>
      </c>
      <c r="V246" s="109"/>
      <c r="W246" s="168">
        <f>INT(IF(V246&lt;5,0,(V246-4.3)/0.7)*10)</f>
        <v>0</v>
      </c>
      <c r="X246" s="96"/>
      <c r="Y246" s="168">
        <f>INT(IF(X246&lt;10,0,(X246-9)/1)*10)</f>
        <v>0</v>
      </c>
      <c r="Z246" s="458"/>
      <c r="AA246" s="168">
        <f>INT(IF(Z246&lt;5,0,(Z246-4.25)/0.75)*10)</f>
        <v>0</v>
      </c>
      <c r="AB246" s="306"/>
      <c r="AC246" s="108"/>
      <c r="AD246" s="482">
        <v>0.10972222222222222</v>
      </c>
      <c r="AE246" s="265">
        <f>IF(AF246="ANO",(MAX(AL246:AN246)),0)</f>
        <v>1138</v>
      </c>
      <c r="AF246" s="270" t="str">
        <f>IF(AND(ISNUMBER(AB246))*((ISNUMBER(AC246)))*(((ISNUMBER(AD246)))),"NE",IF(AND(ISNUMBER(AB246))*((ISNUMBER(AC246))),"NE",IF(AND(ISNUMBER(AB246))*((ISNUMBER(AD246))),"NE",IF(AND(ISNUMBER(AC246))*((ISNUMBER(AD246))),"NE",IF(AND(AB246="")*((AC246=""))*(((AD246=""))),"NE","ANO")))))</f>
        <v>ANO</v>
      </c>
      <c r="AG246" s="166">
        <f>SUM(K246+M246+O246+Q246+S246+U246+W246+Y246+AA246+AE246)</f>
        <v>1338</v>
      </c>
      <c r="AJ246" s="45">
        <f>AG248</f>
        <v>2274</v>
      </c>
      <c r="AK246" s="45"/>
      <c r="AL246" s="260">
        <f>INT(IF(AB246&lt;25,0,(AB246-23.5)/1.5)*10)</f>
        <v>0</v>
      </c>
      <c r="AM246" s="260">
        <f>INT(IF(AC246&lt;120,0,(AC246-117.6)/2.4)*10)</f>
        <v>0</v>
      </c>
      <c r="AN246" s="260">
        <f>INT(IF(AO246&gt;=441,0,(442.5-AO246)/2.5)*10)</f>
        <v>1138</v>
      </c>
      <c r="AO246" s="282">
        <f>IF(AND(AP246=0,AQ246=0),"",AP246*60+AQ246)</f>
        <v>158</v>
      </c>
      <c r="AP246" s="282">
        <f>HOUR(AD246)</f>
        <v>2</v>
      </c>
      <c r="AQ246" s="282">
        <f>MINUTE(AD246)</f>
        <v>38</v>
      </c>
      <c r="AT246" s="188">
        <f>D244</f>
        <v>0</v>
      </c>
      <c r="AU246" s="187">
        <f>IF(A246="A","QD","")</f>
      </c>
    </row>
    <row r="247" spans="2:47" ht="12.75">
      <c r="B247" s="516"/>
      <c r="C247" s="296"/>
      <c r="D247" s="111" t="s">
        <v>327</v>
      </c>
      <c r="E247" s="111" t="s">
        <v>328</v>
      </c>
      <c r="F247" s="322" t="s">
        <v>170</v>
      </c>
      <c r="G247" s="337"/>
      <c r="H247" s="434">
        <f>SUM(G247-G246)</f>
        <v>0</v>
      </c>
      <c r="I247" s="455">
        <v>10.4</v>
      </c>
      <c r="J247" s="107"/>
      <c r="K247" s="168">
        <f>INT(IF(J247="E",(IF((AND(I247&gt;10.99)*(I247&lt;14.21)),(14.3-I247)/0.1*10,(IF((AND(I247&gt;6)*(I247&lt;11.01)),(12.65-I247)/0.05*10,0))))+50,(IF((AND(I247&gt;10.99)*(I247&lt;14.21)),(14.3-I247)/0.1*10,(IF((AND(I247&gt;6)*(I247&lt;11.01)),(12.65-I247)/0.05*10,0))))))</f>
        <v>450</v>
      </c>
      <c r="L247" s="455"/>
      <c r="M247" s="168">
        <f>INT(IF(L247&lt;1,0,(L247-0.945)/0.055)*10)</f>
        <v>0</v>
      </c>
      <c r="N247" s="455"/>
      <c r="O247" s="168">
        <f>INT(IF(N247&lt;3,0,(N247-2.85)/0.15)*10)</f>
        <v>0</v>
      </c>
      <c r="P247" s="108"/>
      <c r="Q247" s="168">
        <f>INT(IF(P247&lt;5,0,(P247-4)/1)*10)</f>
        <v>0</v>
      </c>
      <c r="R247" s="109"/>
      <c r="S247" s="288">
        <f>INT(IF(R247&lt;30,0,(R247-27)/3)*10)</f>
        <v>0</v>
      </c>
      <c r="T247" s="455">
        <v>4.4</v>
      </c>
      <c r="U247" s="168">
        <f>INT(IF(T247&lt;2.2,0,(T247-2.135)/0.065)*10)</f>
        <v>348</v>
      </c>
      <c r="V247" s="109"/>
      <c r="W247" s="168">
        <f>INT(IF(V247&lt;5,0,(V247-4.3)/0.7)*10)</f>
        <v>0</v>
      </c>
      <c r="X247" s="96"/>
      <c r="Y247" s="168">
        <f>INT(IF(X247&lt;10,0,(X247-9)/1)*10)</f>
        <v>0</v>
      </c>
      <c r="Z247" s="458">
        <v>14.6</v>
      </c>
      <c r="AA247" s="168">
        <f>INT(IF(Z247&lt;5,0,(Z247-4.25)/0.75)*10)</f>
        <v>138</v>
      </c>
      <c r="AB247" s="306"/>
      <c r="AC247" s="108"/>
      <c r="AD247" s="483"/>
      <c r="AE247" s="265">
        <f>IF(AF247="ANO",(MAX(AL247:AN247)),0)</f>
        <v>0</v>
      </c>
      <c r="AF247" s="270" t="str">
        <f>IF(AND(ISNUMBER(AB247))*((ISNUMBER(AC247)))*(((ISNUMBER(AD247)))),"NE",IF(AND(ISNUMBER(AB247))*((ISNUMBER(AC247))),"NE",IF(AND(ISNUMBER(AB247))*((ISNUMBER(AD247))),"NE",IF(AND(ISNUMBER(AC247))*((ISNUMBER(AD247))),"NE",IF(AND(AB247="")*((AC247=""))*(((AD247=""))),"NE","ANO")))))</f>
        <v>NE</v>
      </c>
      <c r="AG247" s="167">
        <f>SUM(K247+M247+O247+Q247+S247+U247+W247+Y247+AA247+AE247)</f>
        <v>936</v>
      </c>
      <c r="AJ247" s="45">
        <f>AG248</f>
        <v>2274</v>
      </c>
      <c r="AK247" s="45"/>
      <c r="AL247" s="260">
        <f>INT(IF(AB247&lt;25,0,(AB247-23.5)/1.5)*10)</f>
        <v>0</v>
      </c>
      <c r="AM247" s="260">
        <f>INT(IF(AC247&lt;120,0,(AC247-117.6)/2.4)*10)</f>
        <v>0</v>
      </c>
      <c r="AN247" s="260">
        <f>INT(IF(AO247&gt;=441,0,(442.5-AO247)/2.5)*10)</f>
        <v>0</v>
      </c>
      <c r="AO247" s="282">
        <f>IF(AND(AP247=0,AQ247=0),"",AP247*60+AQ247)</f>
      </c>
      <c r="AP247" s="282">
        <f>HOUR(AD247)</f>
        <v>0</v>
      </c>
      <c r="AQ247" s="282">
        <f>MINUTE(AD247)</f>
        <v>0</v>
      </c>
      <c r="AT247" s="188">
        <f>D244</f>
        <v>0</v>
      </c>
      <c r="AU247" s="187">
        <f>IF(A247="A","QD","")</f>
      </c>
    </row>
    <row r="248" spans="2:47" ht="13.5" thickBot="1">
      <c r="B248" s="516"/>
      <c r="C248" s="299"/>
      <c r="D248" s="112"/>
      <c r="E248" s="112"/>
      <c r="F248" s="326"/>
      <c r="G248" s="112"/>
      <c r="H248" s="112"/>
      <c r="I248" s="462"/>
      <c r="J248" s="112"/>
      <c r="K248" s="112"/>
      <c r="L248" s="462"/>
      <c r="M248" s="112"/>
      <c r="N248" s="462"/>
      <c r="O248" s="112"/>
      <c r="P248" s="112"/>
      <c r="Q248" s="112"/>
      <c r="R248" s="112"/>
      <c r="S248" s="112"/>
      <c r="T248" s="462"/>
      <c r="U248" s="112"/>
      <c r="V248" s="112"/>
      <c r="W248" s="112"/>
      <c r="X248" s="112"/>
      <c r="Y248" s="112"/>
      <c r="Z248" s="462"/>
      <c r="AA248" s="112"/>
      <c r="AB248" s="112"/>
      <c r="AC248" s="112"/>
      <c r="AD248" s="462"/>
      <c r="AE248" s="215" t="s">
        <v>166</v>
      </c>
      <c r="AF248" s="216"/>
      <c r="AG248" s="217">
        <f>SUM(AG246:AG247)</f>
        <v>2274</v>
      </c>
      <c r="AJ248" s="36">
        <f>AG248</f>
        <v>2274</v>
      </c>
      <c r="AK248" s="36"/>
      <c r="AL248" s="285"/>
      <c r="AM248" s="285"/>
      <c r="AN248" s="285"/>
      <c r="AO248" s="203"/>
      <c r="AP248" s="203"/>
      <c r="AQ248" s="203"/>
      <c r="AT248" s="23"/>
      <c r="AU248" s="23"/>
    </row>
    <row r="249" spans="2:47" ht="13.5" thickBot="1">
      <c r="B249" s="516"/>
      <c r="C249" s="376"/>
      <c r="D249" s="377"/>
      <c r="E249" s="377"/>
      <c r="F249" s="378"/>
      <c r="G249" s="378"/>
      <c r="H249" s="378"/>
      <c r="I249" s="460"/>
      <c r="J249" s="378"/>
      <c r="K249" s="379"/>
      <c r="L249" s="460"/>
      <c r="M249" s="379"/>
      <c r="N249" s="460"/>
      <c r="O249" s="379"/>
      <c r="P249" s="378"/>
      <c r="Q249" s="379"/>
      <c r="R249" s="378"/>
      <c r="S249" s="379"/>
      <c r="T249" s="460"/>
      <c r="U249" s="379"/>
      <c r="V249" s="380"/>
      <c r="W249" s="379"/>
      <c r="X249" s="378"/>
      <c r="Y249" s="379"/>
      <c r="Z249" s="460"/>
      <c r="AA249" s="379"/>
      <c r="AB249" s="381"/>
      <c r="AC249" s="380"/>
      <c r="AD249" s="485"/>
      <c r="AE249" s="379"/>
      <c r="AF249" s="382"/>
      <c r="AG249" s="383"/>
      <c r="AJ249" s="36">
        <f>AG248</f>
        <v>2274</v>
      </c>
      <c r="AK249" s="36"/>
      <c r="AL249" s="285"/>
      <c r="AM249" s="285"/>
      <c r="AN249" s="285"/>
      <c r="AO249" s="203"/>
      <c r="AP249" s="203"/>
      <c r="AQ249" s="203"/>
      <c r="AT249" s="15"/>
      <c r="AU249" s="15"/>
    </row>
    <row r="250" spans="2:47" ht="12.75">
      <c r="B250" s="516" t="s">
        <v>65</v>
      </c>
      <c r="C250" s="294" t="s">
        <v>118</v>
      </c>
      <c r="D250" s="315"/>
      <c r="E250" s="317"/>
      <c r="F250" s="497"/>
      <c r="G250" s="151"/>
      <c r="H250" s="151"/>
      <c r="I250" s="453" t="s">
        <v>11</v>
      </c>
      <c r="J250" s="153"/>
      <c r="K250" s="154" t="s">
        <v>21</v>
      </c>
      <c r="L250" s="466" t="s">
        <v>0</v>
      </c>
      <c r="M250" s="154" t="s">
        <v>21</v>
      </c>
      <c r="N250" s="471" t="s">
        <v>375</v>
      </c>
      <c r="O250" s="154" t="s">
        <v>21</v>
      </c>
      <c r="P250" s="156" t="s">
        <v>13</v>
      </c>
      <c r="Q250" s="154" t="s">
        <v>21</v>
      </c>
      <c r="R250" s="157" t="s">
        <v>23</v>
      </c>
      <c r="S250" s="154" t="s">
        <v>77</v>
      </c>
      <c r="T250" s="475" t="s">
        <v>14</v>
      </c>
      <c r="U250" s="154" t="s">
        <v>21</v>
      </c>
      <c r="V250" s="152" t="s">
        <v>15</v>
      </c>
      <c r="W250" s="154" t="s">
        <v>21</v>
      </c>
      <c r="X250" s="155" t="s">
        <v>35</v>
      </c>
      <c r="Y250" s="154" t="s">
        <v>21</v>
      </c>
      <c r="Z250" s="475" t="s">
        <v>1</v>
      </c>
      <c r="AA250" s="154" t="s">
        <v>21</v>
      </c>
      <c r="AB250" s="307" t="s">
        <v>22</v>
      </c>
      <c r="AC250" s="152" t="s">
        <v>25</v>
      </c>
      <c r="AD250" s="480" t="s">
        <v>254</v>
      </c>
      <c r="AE250" s="160" t="s">
        <v>21</v>
      </c>
      <c r="AF250" s="165"/>
      <c r="AG250" s="163" t="s">
        <v>2</v>
      </c>
      <c r="AJ250" s="37">
        <f>AG254</f>
        <v>2131</v>
      </c>
      <c r="AK250" s="37"/>
      <c r="AL250" s="279" t="s">
        <v>92</v>
      </c>
      <c r="AM250" s="279" t="s">
        <v>92</v>
      </c>
      <c r="AN250" s="279" t="s">
        <v>92</v>
      </c>
      <c r="AO250" s="279" t="s">
        <v>93</v>
      </c>
      <c r="AP250" s="279" t="s">
        <v>94</v>
      </c>
      <c r="AQ250" s="279" t="s">
        <v>95</v>
      </c>
      <c r="AT250" s="18"/>
      <c r="AU250" s="17"/>
    </row>
    <row r="251" spans="2:47" ht="12.75">
      <c r="B251" s="516"/>
      <c r="C251" s="295" t="s">
        <v>18</v>
      </c>
      <c r="D251" s="333" t="s">
        <v>159</v>
      </c>
      <c r="E251" s="333" t="s">
        <v>160</v>
      </c>
      <c r="F251" s="328" t="s">
        <v>169</v>
      </c>
      <c r="G251" s="96" t="s">
        <v>172</v>
      </c>
      <c r="H251" s="318" t="s">
        <v>173</v>
      </c>
      <c r="I251" s="454" t="s">
        <v>78</v>
      </c>
      <c r="J251" s="98"/>
      <c r="K251" s="114"/>
      <c r="L251" s="467" t="s">
        <v>19</v>
      </c>
      <c r="M251" s="114"/>
      <c r="N251" s="467" t="s">
        <v>19</v>
      </c>
      <c r="O251" s="114"/>
      <c r="P251" s="101" t="s">
        <v>20</v>
      </c>
      <c r="Q251" s="114"/>
      <c r="R251" s="101" t="s">
        <v>20</v>
      </c>
      <c r="S251" s="114"/>
      <c r="T251" s="473" t="s">
        <v>19</v>
      </c>
      <c r="U251" s="114"/>
      <c r="V251" s="98" t="s">
        <v>20</v>
      </c>
      <c r="W251" s="114"/>
      <c r="X251" s="100" t="s">
        <v>20</v>
      </c>
      <c r="Y251" s="114"/>
      <c r="Z251" s="473" t="s">
        <v>19</v>
      </c>
      <c r="AA251" s="114"/>
      <c r="AB251" s="308" t="s">
        <v>19</v>
      </c>
      <c r="AC251" s="98" t="s">
        <v>19</v>
      </c>
      <c r="AD251" s="481" t="s">
        <v>79</v>
      </c>
      <c r="AE251" s="101"/>
      <c r="AF251" s="149"/>
      <c r="AG251" s="164" t="s">
        <v>96</v>
      </c>
      <c r="AJ251" s="37">
        <f>AG254</f>
        <v>2131</v>
      </c>
      <c r="AK251" s="37"/>
      <c r="AL251" s="280" t="s">
        <v>22</v>
      </c>
      <c r="AM251" s="280" t="s">
        <v>25</v>
      </c>
      <c r="AN251" s="280" t="s">
        <v>91</v>
      </c>
      <c r="AO251" s="281" t="s">
        <v>91</v>
      </c>
      <c r="AP251" s="281" t="s">
        <v>91</v>
      </c>
      <c r="AQ251" s="281" t="s">
        <v>91</v>
      </c>
      <c r="AT251" s="18"/>
      <c r="AU251" s="17"/>
    </row>
    <row r="252" spans="2:47" ht="12.75">
      <c r="B252" s="516"/>
      <c r="C252" s="296"/>
      <c r="D252" s="105" t="s">
        <v>311</v>
      </c>
      <c r="E252" s="105" t="s">
        <v>312</v>
      </c>
      <c r="F252" s="321" t="s">
        <v>171</v>
      </c>
      <c r="G252" s="337"/>
      <c r="H252" s="176"/>
      <c r="I252" s="458"/>
      <c r="J252" s="110"/>
      <c r="K252" s="168">
        <f>INT(IF(J252="E",(IF((AND(I252&gt;10.99)*(I252&lt;14.21)),(14.3-I252)/0.1*10,(IF((AND(I252&gt;6)*(I252&lt;11.01)),(12.65-I252)/0.05*10,0))))+50,(IF((AND(I252&gt;10.99)*(I252&lt;14.21)),(14.3-I252)/0.1*10,(IF((AND(I252&gt;6)*(I252&lt;11.01)),(12.65-I252)/0.05*10,0))))))</f>
        <v>0</v>
      </c>
      <c r="L252" s="458"/>
      <c r="M252" s="168">
        <f>INT(IF(L252&lt;1,0,(L252-0.945)/0.055)*10)</f>
        <v>0</v>
      </c>
      <c r="N252" s="458"/>
      <c r="O252" s="168">
        <f>INT(IF(N252&lt;3,0,(N252-2.85)/0.15)*10)</f>
        <v>0</v>
      </c>
      <c r="P252" s="108"/>
      <c r="Q252" s="168">
        <f>INT(IF(P252&lt;5,0,(P252-4)/1)*10)</f>
        <v>0</v>
      </c>
      <c r="R252" s="109"/>
      <c r="S252" s="288">
        <f>INT(IF(R252&lt;30,0,(R252-27)/3)*10)</f>
        <v>0</v>
      </c>
      <c r="T252" s="458"/>
      <c r="U252" s="168">
        <f>INT(IF(T252&lt;2.2,0,(T252-2.135)/0.065)*10)</f>
        <v>0</v>
      </c>
      <c r="V252" s="109"/>
      <c r="W252" s="168">
        <f>INT(IF(V252&lt;5,0,(V252-4.3)/0.7)*10)</f>
        <v>0</v>
      </c>
      <c r="X252" s="96"/>
      <c r="Y252" s="168">
        <f>INT(IF(X252&lt;10,0,(X252-9)/1)*10)</f>
        <v>0</v>
      </c>
      <c r="Z252" s="458">
        <v>18.5</v>
      </c>
      <c r="AA252" s="168">
        <f>INT(IF(Z252&lt;5,0,(Z252-4.25)/0.75)*10)</f>
        <v>190</v>
      </c>
      <c r="AB252" s="306"/>
      <c r="AC252" s="108"/>
      <c r="AD252" s="482">
        <v>0.09930555555555555</v>
      </c>
      <c r="AE252" s="265">
        <f>IF(AF252="ANO",(MAX(AL252:AN252)),0)</f>
        <v>1198</v>
      </c>
      <c r="AF252" s="270" t="str">
        <f>IF(AND(ISNUMBER(AB252))*((ISNUMBER(AC252)))*(((ISNUMBER(AD252)))),"NE",IF(AND(ISNUMBER(AB252))*((ISNUMBER(AC252))),"NE",IF(AND(ISNUMBER(AB252))*((ISNUMBER(AD252))),"NE",IF(AND(ISNUMBER(AC252))*((ISNUMBER(AD252))),"NE",IF(AND(AB252="")*((AC252=""))*(((AD252=""))),"NE","ANO")))))</f>
        <v>ANO</v>
      </c>
      <c r="AG252" s="166">
        <f>SUM(K252+M252+O252+Q252+S252+U252+W252+Y252+AA252+AE252)</f>
        <v>1388</v>
      </c>
      <c r="AJ252" s="45">
        <f>AG254</f>
        <v>2131</v>
      </c>
      <c r="AK252" s="45"/>
      <c r="AL252" s="260">
        <f>INT(IF(AB252&lt;25,0,(AB252-23.5)/1.5)*10)</f>
        <v>0</v>
      </c>
      <c r="AM252" s="260">
        <f>INT(IF(AC252&lt;120,0,(AC252-117.6)/2.4)*10)</f>
        <v>0</v>
      </c>
      <c r="AN252" s="260">
        <f>INT(IF(AO252&gt;=441,0,(442.5-AO252)/2.5)*10)</f>
        <v>1198</v>
      </c>
      <c r="AO252" s="282">
        <f>IF(AND(AP252=0,AQ252=0),"",AP252*60+AQ252)</f>
        <v>143</v>
      </c>
      <c r="AP252" s="282">
        <f>HOUR(AD252)</f>
        <v>2</v>
      </c>
      <c r="AQ252" s="282">
        <f>MINUTE(AD252)</f>
        <v>23</v>
      </c>
      <c r="AT252" s="188">
        <f>D250</f>
        <v>0</v>
      </c>
      <c r="AU252" s="187">
        <f>IF(A252="A","QD","")</f>
      </c>
    </row>
    <row r="253" spans="2:47" ht="12.75">
      <c r="B253" s="516"/>
      <c r="C253" s="296"/>
      <c r="D253" s="111" t="s">
        <v>300</v>
      </c>
      <c r="E253" s="111" t="s">
        <v>313</v>
      </c>
      <c r="F253" s="322" t="s">
        <v>170</v>
      </c>
      <c r="G253" s="337"/>
      <c r="H253" s="434">
        <f>SUM(G253-G252)</f>
        <v>0</v>
      </c>
      <c r="I253" s="455">
        <v>11.8</v>
      </c>
      <c r="J253" s="107"/>
      <c r="K253" s="168">
        <f>INT(IF(J253="E",(IF((AND(I253&gt;10.99)*(I253&lt;14.21)),(14.3-I253)/0.1*10,(IF((AND(I253&gt;6)*(I253&lt;11.01)),(12.65-I253)/0.05*10,0))))+50,(IF((AND(I253&gt;10.99)*(I253&lt;14.21)),(14.3-I253)/0.1*10,(IF((AND(I253&gt;6)*(I253&lt;11.01)),(12.65-I253)/0.05*10,0))))))</f>
        <v>250</v>
      </c>
      <c r="L253" s="455"/>
      <c r="M253" s="168">
        <f>INT(IF(L253&lt;1,0,(L253-0.945)/0.055)*10)</f>
        <v>0</v>
      </c>
      <c r="N253" s="455"/>
      <c r="O253" s="168">
        <f>INT(IF(N253&lt;3,0,(N253-2.85)/0.15)*10)</f>
        <v>0</v>
      </c>
      <c r="P253" s="108"/>
      <c r="Q253" s="168">
        <f>INT(IF(P253&lt;5,0,(P253-4)/1)*10)</f>
        <v>0</v>
      </c>
      <c r="R253" s="109"/>
      <c r="S253" s="288">
        <f>INT(IF(R253&lt;30,0,(R253-27)/3)*10)</f>
        <v>0</v>
      </c>
      <c r="T253" s="455">
        <v>4.5</v>
      </c>
      <c r="U253" s="168">
        <f>INT(IF(T253&lt;2.2,0,(T253-2.135)/0.065)*10)</f>
        <v>363</v>
      </c>
      <c r="V253" s="109"/>
      <c r="W253" s="168">
        <f>INT(IF(V253&lt;5,0,(V253-4.3)/0.7)*10)</f>
        <v>0</v>
      </c>
      <c r="X253" s="96"/>
      <c r="Y253" s="168">
        <f>INT(IF(X253&lt;10,0,(X253-9)/1)*10)</f>
        <v>0</v>
      </c>
      <c r="Z253" s="458">
        <v>14</v>
      </c>
      <c r="AA253" s="168">
        <f>INT(IF(Z253&lt;5,0,(Z253-4.25)/0.75)*10)</f>
        <v>130</v>
      </c>
      <c r="AB253" s="306"/>
      <c r="AC253" s="108"/>
      <c r="AD253" s="483"/>
      <c r="AE253" s="265">
        <f>IF(AF253="ANO",(MAX(AL253:AN253)),0)</f>
        <v>0</v>
      </c>
      <c r="AF253" s="270" t="str">
        <f>IF(AND(ISNUMBER(AB253))*((ISNUMBER(AC253)))*(((ISNUMBER(AD253)))),"NE",IF(AND(ISNUMBER(AB253))*((ISNUMBER(AC253))),"NE",IF(AND(ISNUMBER(AB253))*((ISNUMBER(AD253))),"NE",IF(AND(ISNUMBER(AC253))*((ISNUMBER(AD253))),"NE",IF(AND(AB253="")*((AC253=""))*(((AD253=""))),"NE","ANO")))))</f>
        <v>NE</v>
      </c>
      <c r="AG253" s="167">
        <f>SUM(K253+M253+O253+Q253+S253+U253+W253+Y253+AA253+AE253)</f>
        <v>743</v>
      </c>
      <c r="AJ253" s="45">
        <f>AG254</f>
        <v>2131</v>
      </c>
      <c r="AK253" s="45"/>
      <c r="AL253" s="260">
        <f>INT(IF(AB253&lt;25,0,(AB253-23.5)/1.5)*10)</f>
        <v>0</v>
      </c>
      <c r="AM253" s="260">
        <f>INT(IF(AC253&lt;120,0,(AC253-117.6)/2.4)*10)</f>
        <v>0</v>
      </c>
      <c r="AN253" s="260">
        <f>INT(IF(AO253&gt;=441,0,(442.5-AO253)/2.5)*10)</f>
        <v>0</v>
      </c>
      <c r="AO253" s="282">
        <f>IF(AND(AP253=0,AQ253=0),"",AP253*60+AQ253)</f>
      </c>
      <c r="AP253" s="282">
        <f>HOUR(AD253)</f>
        <v>0</v>
      </c>
      <c r="AQ253" s="282">
        <f>MINUTE(AD253)</f>
        <v>0</v>
      </c>
      <c r="AT253" s="188">
        <f>D250</f>
        <v>0</v>
      </c>
      <c r="AU253" s="187">
        <f>IF(A253="A","QD","")</f>
      </c>
    </row>
    <row r="254" spans="2:46" ht="13.5" thickBot="1">
      <c r="B254" s="516"/>
      <c r="C254" s="299"/>
      <c r="D254" s="112"/>
      <c r="E254" s="112"/>
      <c r="F254" s="326"/>
      <c r="G254" s="112"/>
      <c r="H254" s="112"/>
      <c r="I254" s="462"/>
      <c r="J254" s="112"/>
      <c r="K254" s="112"/>
      <c r="L254" s="462"/>
      <c r="M254" s="112"/>
      <c r="N254" s="462"/>
      <c r="O254" s="112"/>
      <c r="P254" s="112"/>
      <c r="Q254" s="112"/>
      <c r="R254" s="112"/>
      <c r="S254" s="112"/>
      <c r="T254" s="462"/>
      <c r="U254" s="112"/>
      <c r="V254" s="112"/>
      <c r="W254" s="112"/>
      <c r="X254" s="112"/>
      <c r="Y254" s="112"/>
      <c r="Z254" s="462"/>
      <c r="AA254" s="112"/>
      <c r="AB254" s="112"/>
      <c r="AC254" s="112"/>
      <c r="AD254" s="462"/>
      <c r="AE254" s="215" t="s">
        <v>166</v>
      </c>
      <c r="AF254" s="216"/>
      <c r="AG254" s="217">
        <f>SUM(AG252:AG253)</f>
        <v>2131</v>
      </c>
      <c r="AJ254" s="36">
        <f>AG254</f>
        <v>2131</v>
      </c>
      <c r="AK254" s="36"/>
      <c r="AL254" s="285"/>
      <c r="AM254" s="285"/>
      <c r="AN254" s="285"/>
      <c r="AO254" s="203"/>
      <c r="AP254" s="203"/>
      <c r="AQ254" s="203"/>
      <c r="AT254" s="23"/>
    </row>
    <row r="255" spans="2:46" ht="13.5" thickBot="1">
      <c r="B255" s="516"/>
      <c r="C255" s="376"/>
      <c r="D255" s="377"/>
      <c r="E255" s="377"/>
      <c r="F255" s="378"/>
      <c r="G255" s="378"/>
      <c r="H255" s="378"/>
      <c r="I255" s="460"/>
      <c r="J255" s="378"/>
      <c r="K255" s="379"/>
      <c r="L255" s="460"/>
      <c r="M255" s="379"/>
      <c r="N255" s="460"/>
      <c r="O255" s="379"/>
      <c r="P255" s="378"/>
      <c r="Q255" s="379"/>
      <c r="R255" s="378"/>
      <c r="S255" s="379"/>
      <c r="T255" s="460"/>
      <c r="U255" s="379"/>
      <c r="V255" s="380"/>
      <c r="W255" s="379"/>
      <c r="X255" s="378"/>
      <c r="Y255" s="379"/>
      <c r="Z255" s="460"/>
      <c r="AA255" s="379"/>
      <c r="AB255" s="381"/>
      <c r="AC255" s="380"/>
      <c r="AD255" s="485"/>
      <c r="AE255" s="379"/>
      <c r="AF255" s="382"/>
      <c r="AG255" s="383"/>
      <c r="AJ255" s="36">
        <f>AG254</f>
        <v>2131</v>
      </c>
      <c r="AK255" s="36"/>
      <c r="AL255" s="285"/>
      <c r="AM255" s="285"/>
      <c r="AN255" s="285"/>
      <c r="AO255" s="203"/>
      <c r="AP255" s="203"/>
      <c r="AQ255" s="203"/>
      <c r="AT255" s="15"/>
    </row>
    <row r="256" spans="2:47" ht="12.75">
      <c r="B256" s="516" t="s">
        <v>66</v>
      </c>
      <c r="C256" s="294" t="s">
        <v>136</v>
      </c>
      <c r="D256" s="315"/>
      <c r="E256" s="317"/>
      <c r="F256" s="324"/>
      <c r="G256" s="151"/>
      <c r="H256" s="151"/>
      <c r="I256" s="453" t="s">
        <v>11</v>
      </c>
      <c r="J256" s="153"/>
      <c r="K256" s="154" t="s">
        <v>21</v>
      </c>
      <c r="L256" s="466" t="s">
        <v>0</v>
      </c>
      <c r="M256" s="154" t="s">
        <v>21</v>
      </c>
      <c r="N256" s="471" t="s">
        <v>375</v>
      </c>
      <c r="O256" s="154" t="s">
        <v>21</v>
      </c>
      <c r="P256" s="156" t="s">
        <v>13</v>
      </c>
      <c r="Q256" s="154" t="s">
        <v>21</v>
      </c>
      <c r="R256" s="157" t="s">
        <v>23</v>
      </c>
      <c r="S256" s="154" t="s">
        <v>21</v>
      </c>
      <c r="T256" s="475" t="s">
        <v>14</v>
      </c>
      <c r="U256" s="154" t="s">
        <v>21</v>
      </c>
      <c r="V256" s="152" t="s">
        <v>15</v>
      </c>
      <c r="W256" s="154" t="s">
        <v>21</v>
      </c>
      <c r="X256" s="155" t="s">
        <v>35</v>
      </c>
      <c r="Y256" s="154" t="s">
        <v>21</v>
      </c>
      <c r="Z256" s="475" t="s">
        <v>1</v>
      </c>
      <c r="AA256" s="154" t="s">
        <v>21</v>
      </c>
      <c r="AB256" s="307" t="s">
        <v>22</v>
      </c>
      <c r="AC256" s="152" t="s">
        <v>25</v>
      </c>
      <c r="AD256" s="480" t="s">
        <v>254</v>
      </c>
      <c r="AE256" s="160" t="s">
        <v>21</v>
      </c>
      <c r="AF256" s="165"/>
      <c r="AG256" s="163" t="s">
        <v>2</v>
      </c>
      <c r="AJ256" s="37">
        <f>AG260</f>
        <v>2054</v>
      </c>
      <c r="AK256" s="37"/>
      <c r="AL256" s="279" t="s">
        <v>92</v>
      </c>
      <c r="AM256" s="279" t="s">
        <v>92</v>
      </c>
      <c r="AN256" s="279" t="s">
        <v>92</v>
      </c>
      <c r="AO256" s="279" t="s">
        <v>93</v>
      </c>
      <c r="AP256" s="279" t="s">
        <v>94</v>
      </c>
      <c r="AQ256" s="279" t="s">
        <v>95</v>
      </c>
      <c r="AT256" s="18"/>
      <c r="AU256" s="17"/>
    </row>
    <row r="257" spans="2:47" ht="12.75">
      <c r="B257" s="516"/>
      <c r="C257" s="295" t="s">
        <v>18</v>
      </c>
      <c r="D257" s="333" t="s">
        <v>159</v>
      </c>
      <c r="E257" s="333" t="s">
        <v>160</v>
      </c>
      <c r="F257" s="328" t="s">
        <v>169</v>
      </c>
      <c r="G257" s="96" t="s">
        <v>172</v>
      </c>
      <c r="H257" s="318" t="s">
        <v>173</v>
      </c>
      <c r="I257" s="454" t="s">
        <v>78</v>
      </c>
      <c r="J257" s="98"/>
      <c r="K257" s="114"/>
      <c r="L257" s="467" t="s">
        <v>19</v>
      </c>
      <c r="M257" s="114"/>
      <c r="N257" s="467" t="s">
        <v>19</v>
      </c>
      <c r="O257" s="114"/>
      <c r="P257" s="101" t="s">
        <v>20</v>
      </c>
      <c r="Q257" s="114"/>
      <c r="R257" s="101" t="s">
        <v>20</v>
      </c>
      <c r="S257" s="114"/>
      <c r="T257" s="473" t="s">
        <v>19</v>
      </c>
      <c r="U257" s="114"/>
      <c r="V257" s="98" t="s">
        <v>20</v>
      </c>
      <c r="W257" s="114"/>
      <c r="X257" s="100" t="s">
        <v>20</v>
      </c>
      <c r="Y257" s="114"/>
      <c r="Z257" s="473" t="s">
        <v>19</v>
      </c>
      <c r="AA257" s="114"/>
      <c r="AB257" s="308" t="s">
        <v>19</v>
      </c>
      <c r="AC257" s="98" t="s">
        <v>19</v>
      </c>
      <c r="AD257" s="481" t="s">
        <v>79</v>
      </c>
      <c r="AE257" s="101"/>
      <c r="AF257" s="149"/>
      <c r="AG257" s="164" t="s">
        <v>96</v>
      </c>
      <c r="AJ257" s="37">
        <f>AG260</f>
        <v>2054</v>
      </c>
      <c r="AK257" s="37"/>
      <c r="AL257" s="280" t="s">
        <v>22</v>
      </c>
      <c r="AM257" s="280" t="s">
        <v>25</v>
      </c>
      <c r="AN257" s="280" t="s">
        <v>91</v>
      </c>
      <c r="AO257" s="281" t="s">
        <v>91</v>
      </c>
      <c r="AP257" s="281" t="s">
        <v>91</v>
      </c>
      <c r="AQ257" s="281" t="s">
        <v>91</v>
      </c>
      <c r="AT257" s="18"/>
      <c r="AU257" s="17"/>
    </row>
    <row r="258" spans="2:47" ht="12.75">
      <c r="B258" s="516"/>
      <c r="C258" s="296"/>
      <c r="D258" s="105" t="s">
        <v>264</v>
      </c>
      <c r="E258" s="105" t="s">
        <v>355</v>
      </c>
      <c r="F258" s="321" t="s">
        <v>171</v>
      </c>
      <c r="G258" s="337"/>
      <c r="H258" s="176"/>
      <c r="I258" s="458">
        <v>10.3</v>
      </c>
      <c r="J258" s="110"/>
      <c r="K258" s="168">
        <f>INT(IF(J258="E",(IF((AND(I258&gt;10.99)*(I258&lt;14.21)),(14.3-I258)/0.1*10,(IF((AND(I258&gt;6)*(I258&lt;11.01)),(12.65-I258)/0.05*10,0))))+50,(IF((AND(I258&gt;10.99)*(I258&lt;14.21)),(14.3-I258)/0.1*10,(IF((AND(I258&gt;6)*(I258&lt;11.01)),(12.65-I258)/0.05*10,0))))))</f>
        <v>470</v>
      </c>
      <c r="L258" s="458">
        <v>3.38</v>
      </c>
      <c r="M258" s="168">
        <f>INT(IF(L258&lt;1,0,(L258-0.945)/0.055)*10)</f>
        <v>442</v>
      </c>
      <c r="N258" s="458"/>
      <c r="O258" s="168">
        <f>INT(IF(N258&lt;3,0,(N258-2.85)/0.15)*10)</f>
        <v>0</v>
      </c>
      <c r="P258" s="108"/>
      <c r="Q258" s="168">
        <f>INT(IF(P258&lt;5,0,(P258-4)/1)*10)</f>
        <v>0</v>
      </c>
      <c r="R258" s="109"/>
      <c r="S258" s="288">
        <f>INT(IF(R258&lt;30,0,(R258-27)/3)*10)</f>
        <v>0</v>
      </c>
      <c r="T258" s="458"/>
      <c r="U258" s="168">
        <f>INT(IF(T258&lt;2.2,0,(T258-2.135)/0.065)*10)</f>
        <v>0</v>
      </c>
      <c r="V258" s="109"/>
      <c r="W258" s="168">
        <f>INT(IF(V258&lt;5,0,(V258-4.3)/0.7)*10)</f>
        <v>0</v>
      </c>
      <c r="X258" s="96"/>
      <c r="Y258" s="168">
        <f>INT(IF(X258&lt;10,0,(X258-9)/1)*10)</f>
        <v>0</v>
      </c>
      <c r="Z258" s="458"/>
      <c r="AA258" s="168">
        <f>INT(IF(Z258&lt;5,0,(Z258-4.25)/0.75)*10)</f>
        <v>0</v>
      </c>
      <c r="AB258" s="306"/>
      <c r="AC258" s="108"/>
      <c r="AD258" s="482">
        <v>0.10902777777777778</v>
      </c>
      <c r="AE258" s="265">
        <f>IF(AF258="ANO",(MAX(AL258:AN258)),0)</f>
        <v>1142</v>
      </c>
      <c r="AF258" s="270" t="str">
        <f>IF(AND(ISNUMBER(AB258))*((ISNUMBER(AC258)))*(((ISNUMBER(AD258)))),"NE",IF(AND(ISNUMBER(AB258))*((ISNUMBER(AC258))),"NE",IF(AND(ISNUMBER(AB258))*((ISNUMBER(AD258))),"NE",IF(AND(ISNUMBER(AC258))*((ISNUMBER(AD258))),"NE",IF(AND(AB258="")*((AC258=""))*(((AD258=""))),"NE","ANO")))))</f>
        <v>ANO</v>
      </c>
      <c r="AG258" s="166">
        <f>SUM(K258+M258+O258+Q258+S258+U258+W258+Y258+AA258+AE258)</f>
        <v>2054</v>
      </c>
      <c r="AJ258" s="45">
        <f>AG260</f>
        <v>2054</v>
      </c>
      <c r="AK258" s="45"/>
      <c r="AL258" s="260">
        <f>INT(IF(AB258&lt;25,0,(AB258-23.5)/1.5)*10)</f>
        <v>0</v>
      </c>
      <c r="AM258" s="260">
        <f>INT(IF(AC258&lt;120,0,(AC258-117.6)/2.4)*10)</f>
        <v>0</v>
      </c>
      <c r="AN258" s="260">
        <f>INT(IF(AO258&gt;=441,0,(442.5-AO258)/2.5)*10)</f>
        <v>1142</v>
      </c>
      <c r="AO258" s="282">
        <f>IF(AND(AP258=0,AQ258=0),"",AP258*60+AQ258)</f>
        <v>157</v>
      </c>
      <c r="AP258" s="282">
        <f>HOUR(AD258)</f>
        <v>2</v>
      </c>
      <c r="AQ258" s="282">
        <f>MINUTE(AD258)</f>
        <v>37</v>
      </c>
      <c r="AT258" s="188">
        <f>D256</f>
        <v>0</v>
      </c>
      <c r="AU258" s="187">
        <f>IF(A258="A","QD","")</f>
      </c>
    </row>
    <row r="259" spans="2:47" ht="12.75">
      <c r="B259" s="516"/>
      <c r="C259" s="296"/>
      <c r="D259" s="111" t="s">
        <v>356</v>
      </c>
      <c r="E259" s="111" t="s">
        <v>355</v>
      </c>
      <c r="F259" s="322" t="s">
        <v>170</v>
      </c>
      <c r="G259" s="337"/>
      <c r="H259" s="434">
        <f>SUM(G259-G258)</f>
        <v>0</v>
      </c>
      <c r="I259" s="455"/>
      <c r="J259" s="107"/>
      <c r="K259" s="168">
        <f>INT(IF(J259="E",(IF((AND(I259&gt;10.99)*(I259&lt;14.21)),(14.3-I259)/0.1*10,(IF((AND(I259&gt;6)*(I259&lt;11.01)),(12.65-I259)/0.05*10,0))))+50,(IF((AND(I259&gt;10.99)*(I259&lt;14.21)),(14.3-I259)/0.1*10,(IF((AND(I259&gt;6)*(I259&lt;11.01)),(12.65-I259)/0.05*10,0))))))</f>
        <v>0</v>
      </c>
      <c r="L259" s="455"/>
      <c r="M259" s="168">
        <f>INT(IF(L259&lt;1,0,(L259-0.945)/0.055)*10)</f>
        <v>0</v>
      </c>
      <c r="N259" s="455"/>
      <c r="O259" s="168">
        <f>INT(IF(N259&lt;3,0,(N259-2.85)/0.15)*10)</f>
        <v>0</v>
      </c>
      <c r="P259" s="108"/>
      <c r="Q259" s="168">
        <f>INT(IF(P259&lt;5,0,(P259-4)/1)*10)</f>
        <v>0</v>
      </c>
      <c r="R259" s="109"/>
      <c r="S259" s="288">
        <f>INT(IF(R259&lt;30,0,(R259-27)/3)*10)</f>
        <v>0</v>
      </c>
      <c r="T259" s="455"/>
      <c r="U259" s="168">
        <f>INT(IF(T259&lt;2.2,0,(T259-2.135)/0.065)*10)</f>
        <v>0</v>
      </c>
      <c r="V259" s="109"/>
      <c r="W259" s="168">
        <f>INT(IF(V259&lt;5,0,(V259-4.3)/0.7)*10)</f>
        <v>0</v>
      </c>
      <c r="X259" s="96"/>
      <c r="Y259" s="168">
        <f>INT(IF(X259&lt;10,0,(X259-9)/1)*10)</f>
        <v>0</v>
      </c>
      <c r="Z259" s="458"/>
      <c r="AA259" s="168">
        <f>INT(IF(Z259&lt;5,0,(Z259-4.25)/0.75)*10)</f>
        <v>0</v>
      </c>
      <c r="AB259" s="306"/>
      <c r="AC259" s="108"/>
      <c r="AD259" s="483"/>
      <c r="AE259" s="265">
        <f>IF(AF259="ANO",(MAX(AL259:AN259)),0)</f>
        <v>0</v>
      </c>
      <c r="AF259" s="270" t="str">
        <f>IF(AND(ISNUMBER(AB259))*((ISNUMBER(AC259)))*(((ISNUMBER(AD259)))),"NE",IF(AND(ISNUMBER(AB259))*((ISNUMBER(AC259))),"NE",IF(AND(ISNUMBER(AB259))*((ISNUMBER(AD259))),"NE",IF(AND(ISNUMBER(AC259))*((ISNUMBER(AD259))),"NE",IF(AND(AB259="")*((AC259=""))*(((AD259=""))),"NE","ANO")))))</f>
        <v>NE</v>
      </c>
      <c r="AG259" s="167">
        <f>SUM(K259+M259+O259+Q259+S259+U259+W259+Y259+AA259+AE259)</f>
        <v>0</v>
      </c>
      <c r="AJ259" s="45">
        <f>AG260</f>
        <v>2054</v>
      </c>
      <c r="AK259" s="45"/>
      <c r="AL259" s="260">
        <f>INT(IF(AB259&lt;25,0,(AB259-23.5)/1.5)*10)</f>
        <v>0</v>
      </c>
      <c r="AM259" s="260">
        <f>INT(IF(AC259&lt;120,0,(AC259-117.6)/2.4)*10)</f>
        <v>0</v>
      </c>
      <c r="AN259" s="260">
        <f>INT(IF(AO259&gt;=441,0,(442.5-AO259)/2.5)*10)</f>
        <v>0</v>
      </c>
      <c r="AO259" s="282">
        <f>IF(AND(AP259=0,AQ259=0),"",AP259*60+AQ259)</f>
      </c>
      <c r="AP259" s="282">
        <f>HOUR(AD259)</f>
        <v>0</v>
      </c>
      <c r="AQ259" s="282">
        <f>MINUTE(AD259)</f>
        <v>0</v>
      </c>
      <c r="AT259" s="188">
        <f>D256</f>
        <v>0</v>
      </c>
      <c r="AU259" s="187">
        <f>IF(A259="A","QD","")</f>
      </c>
    </row>
    <row r="260" spans="2:47" ht="13.5" thickBot="1">
      <c r="B260" s="516"/>
      <c r="C260" s="299"/>
      <c r="D260" s="112"/>
      <c r="E260" s="112"/>
      <c r="F260" s="325"/>
      <c r="G260" s="112"/>
      <c r="H260" s="112"/>
      <c r="I260" s="462"/>
      <c r="J260" s="112"/>
      <c r="K260" s="112"/>
      <c r="L260" s="462"/>
      <c r="M260" s="112"/>
      <c r="N260" s="462"/>
      <c r="O260" s="112"/>
      <c r="P260" s="112"/>
      <c r="Q260" s="112"/>
      <c r="R260" s="112"/>
      <c r="S260" s="115"/>
      <c r="T260" s="462"/>
      <c r="U260" s="112"/>
      <c r="V260" s="112"/>
      <c r="W260" s="112"/>
      <c r="X260" s="112"/>
      <c r="Y260" s="112"/>
      <c r="Z260" s="462"/>
      <c r="AA260" s="112"/>
      <c r="AB260" s="112"/>
      <c r="AC260" s="112"/>
      <c r="AD260" s="462"/>
      <c r="AE260" s="215" t="s">
        <v>166</v>
      </c>
      <c r="AF260" s="216"/>
      <c r="AG260" s="217">
        <f>SUM(AG258:AG259)</f>
        <v>2054</v>
      </c>
      <c r="AJ260" s="36">
        <f>AG260</f>
        <v>2054</v>
      </c>
      <c r="AK260" s="36"/>
      <c r="AL260" s="36"/>
      <c r="AM260" s="36"/>
      <c r="AN260" s="36"/>
      <c r="AO260" s="15"/>
      <c r="AP260" s="15"/>
      <c r="AQ260" s="20"/>
      <c r="AU260" s="23"/>
    </row>
    <row r="261" spans="2:47" ht="13.5" thickBot="1">
      <c r="B261" s="516"/>
      <c r="C261" s="376"/>
      <c r="D261" s="377"/>
      <c r="E261" s="377"/>
      <c r="F261" s="378"/>
      <c r="G261" s="378"/>
      <c r="H261" s="378"/>
      <c r="I261" s="460"/>
      <c r="J261" s="378"/>
      <c r="K261" s="379"/>
      <c r="L261" s="460"/>
      <c r="M261" s="379"/>
      <c r="N261" s="460"/>
      <c r="O261" s="379"/>
      <c r="P261" s="378"/>
      <c r="Q261" s="379"/>
      <c r="R261" s="378"/>
      <c r="S261" s="379"/>
      <c r="T261" s="460"/>
      <c r="U261" s="379"/>
      <c r="V261" s="380"/>
      <c r="W261" s="379"/>
      <c r="X261" s="378"/>
      <c r="Y261" s="379"/>
      <c r="Z261" s="460"/>
      <c r="AA261" s="379"/>
      <c r="AB261" s="381"/>
      <c r="AC261" s="380"/>
      <c r="AD261" s="485"/>
      <c r="AE261" s="379"/>
      <c r="AF261" s="382"/>
      <c r="AG261" s="383"/>
      <c r="AJ261" s="36">
        <f>AG260</f>
        <v>2054</v>
      </c>
      <c r="AK261" s="36"/>
      <c r="AL261" s="36"/>
      <c r="AM261" s="36"/>
      <c r="AN261" s="36"/>
      <c r="AP261" s="15"/>
      <c r="AQ261" s="15"/>
      <c r="AU261" s="15"/>
    </row>
    <row r="262" spans="2:47" ht="12.75">
      <c r="B262" s="516" t="s">
        <v>67</v>
      </c>
      <c r="C262" s="294" t="s">
        <v>142</v>
      </c>
      <c r="D262" s="315"/>
      <c r="E262" s="317"/>
      <c r="F262" s="497"/>
      <c r="G262" s="151"/>
      <c r="H262" s="151"/>
      <c r="I262" s="453" t="s">
        <v>11</v>
      </c>
      <c r="J262" s="153"/>
      <c r="K262" s="154" t="s">
        <v>21</v>
      </c>
      <c r="L262" s="466" t="s">
        <v>0</v>
      </c>
      <c r="M262" s="154" t="s">
        <v>21</v>
      </c>
      <c r="N262" s="471" t="s">
        <v>375</v>
      </c>
      <c r="O262" s="154" t="s">
        <v>21</v>
      </c>
      <c r="P262" s="156" t="s">
        <v>13</v>
      </c>
      <c r="Q262" s="154" t="s">
        <v>21</v>
      </c>
      <c r="R262" s="157" t="s">
        <v>23</v>
      </c>
      <c r="S262" s="160" t="s">
        <v>24</v>
      </c>
      <c r="T262" s="475" t="s">
        <v>14</v>
      </c>
      <c r="U262" s="154" t="s">
        <v>21</v>
      </c>
      <c r="V262" s="152" t="s">
        <v>15</v>
      </c>
      <c r="W262" s="154" t="s">
        <v>21</v>
      </c>
      <c r="X262" s="155" t="s">
        <v>35</v>
      </c>
      <c r="Y262" s="154" t="s">
        <v>21</v>
      </c>
      <c r="Z262" s="475" t="s">
        <v>1</v>
      </c>
      <c r="AA262" s="154" t="s">
        <v>21</v>
      </c>
      <c r="AB262" s="307" t="s">
        <v>22</v>
      </c>
      <c r="AC262" s="152" t="s">
        <v>25</v>
      </c>
      <c r="AD262" s="480" t="s">
        <v>254</v>
      </c>
      <c r="AE262" s="160" t="s">
        <v>21</v>
      </c>
      <c r="AF262" s="165"/>
      <c r="AG262" s="163" t="s">
        <v>2</v>
      </c>
      <c r="AJ262" s="37">
        <f>AG266</f>
        <v>1949</v>
      </c>
      <c r="AK262" s="37"/>
      <c r="AL262" s="279" t="s">
        <v>92</v>
      </c>
      <c r="AM262" s="279" t="s">
        <v>92</v>
      </c>
      <c r="AN262" s="279" t="s">
        <v>92</v>
      </c>
      <c r="AO262" s="279" t="s">
        <v>93</v>
      </c>
      <c r="AP262" s="279" t="s">
        <v>94</v>
      </c>
      <c r="AQ262" s="279" t="s">
        <v>95</v>
      </c>
      <c r="AT262" s="18"/>
      <c r="AU262" s="17"/>
    </row>
    <row r="263" spans="2:47" ht="12.75">
      <c r="B263" s="516"/>
      <c r="C263" s="295" t="s">
        <v>18</v>
      </c>
      <c r="D263" s="333" t="s">
        <v>159</v>
      </c>
      <c r="E263" s="333" t="s">
        <v>160</v>
      </c>
      <c r="F263" s="328" t="s">
        <v>169</v>
      </c>
      <c r="G263" s="96" t="s">
        <v>172</v>
      </c>
      <c r="H263" s="318" t="s">
        <v>173</v>
      </c>
      <c r="I263" s="454" t="s">
        <v>78</v>
      </c>
      <c r="J263" s="98"/>
      <c r="K263" s="114"/>
      <c r="L263" s="467" t="s">
        <v>19</v>
      </c>
      <c r="M263" s="114"/>
      <c r="N263" s="467" t="s">
        <v>19</v>
      </c>
      <c r="O263" s="114"/>
      <c r="P263" s="101" t="s">
        <v>20</v>
      </c>
      <c r="Q263" s="114"/>
      <c r="R263" s="101" t="s">
        <v>20</v>
      </c>
      <c r="S263" s="101"/>
      <c r="T263" s="473" t="s">
        <v>19</v>
      </c>
      <c r="U263" s="114"/>
      <c r="V263" s="98" t="s">
        <v>20</v>
      </c>
      <c r="W263" s="114"/>
      <c r="X263" s="100" t="s">
        <v>20</v>
      </c>
      <c r="Y263" s="114"/>
      <c r="Z263" s="473" t="s">
        <v>19</v>
      </c>
      <c r="AA263" s="114"/>
      <c r="AB263" s="308" t="s">
        <v>19</v>
      </c>
      <c r="AC263" s="98" t="s">
        <v>19</v>
      </c>
      <c r="AD263" s="481" t="s">
        <v>79</v>
      </c>
      <c r="AE263" s="101"/>
      <c r="AF263" s="149"/>
      <c r="AG263" s="164" t="s">
        <v>96</v>
      </c>
      <c r="AJ263" s="37">
        <f>AG266</f>
        <v>1949</v>
      </c>
      <c r="AK263" s="37"/>
      <c r="AL263" s="280" t="s">
        <v>22</v>
      </c>
      <c r="AM263" s="280" t="s">
        <v>25</v>
      </c>
      <c r="AN263" s="280" t="s">
        <v>91</v>
      </c>
      <c r="AO263" s="281" t="s">
        <v>91</v>
      </c>
      <c r="AP263" s="281" t="s">
        <v>91</v>
      </c>
      <c r="AQ263" s="281" t="s">
        <v>91</v>
      </c>
      <c r="AT263" s="18"/>
      <c r="AU263" s="17"/>
    </row>
    <row r="264" spans="2:47" ht="12.75">
      <c r="B264" s="516"/>
      <c r="C264" s="296"/>
      <c r="D264" s="105" t="s">
        <v>268</v>
      </c>
      <c r="E264" s="105" t="s">
        <v>269</v>
      </c>
      <c r="F264" s="321" t="s">
        <v>171</v>
      </c>
      <c r="G264" s="337"/>
      <c r="H264" s="176"/>
      <c r="I264" s="458">
        <v>9.2</v>
      </c>
      <c r="J264" s="110"/>
      <c r="K264" s="168">
        <f>INT(IF(J264="E",(IF((AND(I264&gt;10.99)*(I264&lt;14.21)),(14.3-I264)/0.1*10,(IF((AND(I264&gt;6)*(I264&lt;11.01)),(12.65-I264)/0.05*10,0))))+50,(IF((AND(I264&gt;10.99)*(I264&lt;14.21)),(14.3-I264)/0.1*10,(IF((AND(I264&gt;6)*(I264&lt;11.01)),(12.65-I264)/0.05*10,0))))))</f>
        <v>690</v>
      </c>
      <c r="L264" s="458">
        <v>3.72</v>
      </c>
      <c r="M264" s="168">
        <f>INT(IF(L264&lt;1,0,(L264-0.945)/0.055)*10)</f>
        <v>504</v>
      </c>
      <c r="N264" s="458">
        <v>10.92</v>
      </c>
      <c r="O264" s="168">
        <f>INT(IF(N264&lt;3,0,(N264-2.85)/0.15)*10)</f>
        <v>538</v>
      </c>
      <c r="P264" s="108"/>
      <c r="Q264" s="168">
        <f>INT(IF(P264&lt;5,0,(P264-4)/1)*10)</f>
        <v>0</v>
      </c>
      <c r="R264" s="109"/>
      <c r="S264" s="288">
        <f>INT(IF(R264&lt;30,0,(R264-27)/3)*10)</f>
        <v>0</v>
      </c>
      <c r="T264" s="458"/>
      <c r="U264" s="168">
        <f>INT(IF(T264&lt;2.2,0,(T264-2.135)/0.065)*10)</f>
        <v>0</v>
      </c>
      <c r="V264" s="109"/>
      <c r="W264" s="168">
        <f>INT(IF(V264&lt;5,0,(V264-4.3)/0.7)*10)</f>
        <v>0</v>
      </c>
      <c r="X264" s="96"/>
      <c r="Y264" s="168">
        <f>INT(IF(X264&lt;10,0,(X264-9)/1)*10)</f>
        <v>0</v>
      </c>
      <c r="Z264" s="458"/>
      <c r="AA264" s="168">
        <f>INT(IF(Z264&lt;5,0,(Z264-4.25)/0.75)*10)</f>
        <v>0</v>
      </c>
      <c r="AB264" s="306"/>
      <c r="AC264" s="108"/>
      <c r="AD264" s="482"/>
      <c r="AE264" s="265">
        <f>IF(AF264="ANO",(MAX(AL264:AN264)),0)</f>
        <v>0</v>
      </c>
      <c r="AF264" s="270" t="str">
        <f>IF(AND(ISNUMBER(AB264))*((ISNUMBER(AC264)))*(((ISNUMBER(AD264)))),"NE",IF(AND(ISNUMBER(AB264))*((ISNUMBER(AC264))),"NE",IF(AND(ISNUMBER(AB264))*((ISNUMBER(AD264))),"NE",IF(AND(ISNUMBER(AC264))*((ISNUMBER(AD264))),"NE",IF(AND(AB264="")*((AC264=""))*(((AD264=""))),"NE","ANO")))))</f>
        <v>NE</v>
      </c>
      <c r="AG264" s="166">
        <f>SUM(K264+M264+O264+Q264+S264+U264+W264+Y264+AA264+AE264)</f>
        <v>1732</v>
      </c>
      <c r="AJ264" s="45">
        <f>AG266</f>
        <v>1949</v>
      </c>
      <c r="AK264" s="45"/>
      <c r="AL264" s="260">
        <f>INT(IF(AB264&lt;25,0,(AB264-23.5)/1.5)*10)</f>
        <v>0</v>
      </c>
      <c r="AM264" s="260">
        <f>INT(IF(AC264&lt;120,0,(AC264-117.6)/2.4)*10)</f>
        <v>0</v>
      </c>
      <c r="AN264" s="260">
        <f>INT(IF(AO264&gt;=441,0,(442.5-AO264)/2.5)*10)</f>
        <v>0</v>
      </c>
      <c r="AO264" s="282">
        <f>IF(AND(AP264=0,AQ264=0),"",AP264*60+AQ264)</f>
      </c>
      <c r="AP264" s="282">
        <f>HOUR(AD264)</f>
        <v>0</v>
      </c>
      <c r="AQ264" s="282">
        <f>MINUTE(AD264)</f>
        <v>0</v>
      </c>
      <c r="AT264" s="188">
        <f>D262</f>
        <v>0</v>
      </c>
      <c r="AU264" s="187">
        <f>IF(A264="A","QD","")</f>
      </c>
    </row>
    <row r="265" spans="2:47" ht="12.75">
      <c r="B265" s="516"/>
      <c r="C265" s="296"/>
      <c r="D265" s="111" t="s">
        <v>373</v>
      </c>
      <c r="E265" s="111" t="s">
        <v>271</v>
      </c>
      <c r="F265" s="322" t="s">
        <v>170</v>
      </c>
      <c r="G265" s="337"/>
      <c r="H265" s="434">
        <f>SUM(G265-G264)</f>
        <v>0</v>
      </c>
      <c r="I265" s="455"/>
      <c r="J265" s="107"/>
      <c r="K265" s="168">
        <f>INT(IF(J265="E",(IF((AND(I265&gt;10.99)*(I265&lt;14.21)),(14.3-I265)/0.1*10,(IF((AND(I265&gt;6)*(I265&lt;11.01)),(12.65-I265)/0.05*10,0))))+50,(IF((AND(I265&gt;10.99)*(I265&lt;14.21)),(14.3-I265)/0.1*10,(IF((AND(I265&gt;6)*(I265&lt;11.01)),(12.65-I265)/0.05*10,0))))))</f>
        <v>0</v>
      </c>
      <c r="L265" s="455"/>
      <c r="M265" s="168">
        <f>INT(IF(L265&lt;1,0,(L265-0.945)/0.055)*10)</f>
        <v>0</v>
      </c>
      <c r="N265" s="455"/>
      <c r="O265" s="168">
        <f>INT(IF(N265&lt;3,0,(N265-2.85)/0.15)*10)</f>
        <v>0</v>
      </c>
      <c r="P265" s="108"/>
      <c r="Q265" s="168">
        <f>INT(IF(P265&lt;5,0,(P265-4)/1)*10)</f>
        <v>0</v>
      </c>
      <c r="R265" s="109"/>
      <c r="S265" s="288">
        <f>INT(IF(R265&lt;30,0,(R265-27)/3)*10)</f>
        <v>0</v>
      </c>
      <c r="T265" s="455">
        <v>3.55</v>
      </c>
      <c r="U265" s="168">
        <f>INT(IF(T265&lt;2.2,0,(T265-2.135)/0.065)*10)</f>
        <v>217</v>
      </c>
      <c r="V265" s="109"/>
      <c r="W265" s="168">
        <f>INT(IF(V265&lt;5,0,(V265-4.3)/0.7)*10)</f>
        <v>0</v>
      </c>
      <c r="X265" s="96"/>
      <c r="Y265" s="168">
        <f>INT(IF(X265&lt;10,0,(X265-9)/1)*10)</f>
        <v>0</v>
      </c>
      <c r="Z265" s="458">
        <v>3.5</v>
      </c>
      <c r="AA265" s="168">
        <f>INT(IF(Z265&lt;5,0,(Z265-4.25)/0.75)*10)</f>
        <v>0</v>
      </c>
      <c r="AB265" s="306"/>
      <c r="AC265" s="108"/>
      <c r="AD265" s="483"/>
      <c r="AE265" s="265">
        <f>IF(AF265="ANO",(MAX(AL265:AN265)),0)</f>
        <v>0</v>
      </c>
      <c r="AF265" s="270" t="str">
        <f>IF(AND(ISNUMBER(AB265))*((ISNUMBER(AC265)))*(((ISNUMBER(AD265)))),"NE",IF(AND(ISNUMBER(AB265))*((ISNUMBER(AC265))),"NE",IF(AND(ISNUMBER(AB265))*((ISNUMBER(AD265))),"NE",IF(AND(ISNUMBER(AC265))*((ISNUMBER(AD265))),"NE",IF(AND(AB265="")*((AC265=""))*(((AD265=""))),"NE","ANO")))))</f>
        <v>NE</v>
      </c>
      <c r="AG265" s="167">
        <f>SUM(K265+M265+O265+Q265+S265+U265+W265+Y265+AA265+AE265)</f>
        <v>217</v>
      </c>
      <c r="AJ265" s="45">
        <f>AG266</f>
        <v>1949</v>
      </c>
      <c r="AK265" s="45"/>
      <c r="AL265" s="260">
        <f>INT(IF(AB265&lt;25,0,(AB265-23.5)/1.5)*10)</f>
        <v>0</v>
      </c>
      <c r="AM265" s="260">
        <f>INT(IF(AC265&lt;120,0,(AC265-117.6)/2.4)*10)</f>
        <v>0</v>
      </c>
      <c r="AN265" s="260">
        <f>INT(IF(AO265&gt;=441,0,(442.5-AO265)/2.5)*10)</f>
        <v>0</v>
      </c>
      <c r="AO265" s="282">
        <f>IF(AND(AP265=0,AQ265=0),"",AP265*60+AQ265)</f>
      </c>
      <c r="AP265" s="282">
        <f>HOUR(AD265)</f>
        <v>0</v>
      </c>
      <c r="AQ265" s="282">
        <f>MINUTE(AD265)</f>
        <v>0</v>
      </c>
      <c r="AT265" s="188">
        <f>D262</f>
        <v>0</v>
      </c>
      <c r="AU265" s="187">
        <f>IF(A265="A","QD","")</f>
      </c>
    </row>
    <row r="266" spans="2:47" ht="13.5" thickBot="1">
      <c r="B266" s="517"/>
      <c r="C266" s="295"/>
      <c r="D266" s="112"/>
      <c r="E266" s="112"/>
      <c r="F266" s="326"/>
      <c r="G266" s="112"/>
      <c r="H266" s="112"/>
      <c r="I266" s="462"/>
      <c r="J266" s="112"/>
      <c r="K266" s="112"/>
      <c r="L266" s="462"/>
      <c r="M266" s="112"/>
      <c r="N266" s="462"/>
      <c r="O266" s="112"/>
      <c r="P266" s="112"/>
      <c r="Q266" s="112"/>
      <c r="R266" s="112"/>
      <c r="S266" s="115"/>
      <c r="T266" s="462"/>
      <c r="U266" s="112"/>
      <c r="V266" s="112"/>
      <c r="W266" s="112"/>
      <c r="X266" s="112"/>
      <c r="Y266" s="112"/>
      <c r="Z266" s="462"/>
      <c r="AA266" s="112"/>
      <c r="AB266" s="112"/>
      <c r="AC266" s="112"/>
      <c r="AD266" s="462"/>
      <c r="AE266" s="215" t="s">
        <v>166</v>
      </c>
      <c r="AF266" s="216"/>
      <c r="AG266" s="217">
        <f>SUM(AG264:AG265)</f>
        <v>1949</v>
      </c>
      <c r="AJ266" s="36">
        <f>AG266</f>
        <v>1949</v>
      </c>
      <c r="AK266" s="36"/>
      <c r="AL266" s="36"/>
      <c r="AM266" s="36"/>
      <c r="AN266" s="36"/>
      <c r="AO266" s="15"/>
      <c r="AP266" s="15"/>
      <c r="AQ266" s="20"/>
      <c r="AT266" s="23"/>
      <c r="AU266" s="23"/>
    </row>
    <row r="267" spans="2:47" ht="13.5" thickBot="1">
      <c r="B267" s="516"/>
      <c r="C267" s="486"/>
      <c r="D267" s="487"/>
      <c r="E267" s="487"/>
      <c r="F267" s="460"/>
      <c r="G267" s="460"/>
      <c r="H267" s="460"/>
      <c r="I267" s="460"/>
      <c r="J267" s="460"/>
      <c r="K267" s="488"/>
      <c r="L267" s="460"/>
      <c r="M267" s="488"/>
      <c r="N267" s="460"/>
      <c r="O267" s="488"/>
      <c r="P267" s="460"/>
      <c r="Q267" s="488"/>
      <c r="R267" s="460"/>
      <c r="S267" s="488"/>
      <c r="T267" s="460"/>
      <c r="U267" s="488"/>
      <c r="V267" s="485"/>
      <c r="W267" s="488"/>
      <c r="X267" s="460"/>
      <c r="Y267" s="488"/>
      <c r="Z267" s="460"/>
      <c r="AA267" s="488"/>
      <c r="AB267" s="489"/>
      <c r="AC267" s="485"/>
      <c r="AD267" s="485"/>
      <c r="AE267" s="488"/>
      <c r="AF267" s="490"/>
      <c r="AG267" s="491"/>
      <c r="AH267" s="492"/>
      <c r="AJ267" s="36">
        <f>AG266</f>
        <v>1949</v>
      </c>
      <c r="AK267" s="36"/>
      <c r="AL267" s="36"/>
      <c r="AM267" s="36"/>
      <c r="AN267" s="36"/>
      <c r="AP267" s="15"/>
      <c r="AQ267" s="15"/>
      <c r="AT267" s="15"/>
      <c r="AU267" s="15"/>
    </row>
    <row r="268" spans="2:47" ht="12.75">
      <c r="B268" s="516" t="s">
        <v>68</v>
      </c>
      <c r="C268" s="294" t="s">
        <v>138</v>
      </c>
      <c r="D268" s="334"/>
      <c r="E268" s="335"/>
      <c r="F268" s="324"/>
      <c r="G268" s="151"/>
      <c r="H268" s="151"/>
      <c r="I268" s="453" t="s">
        <v>11</v>
      </c>
      <c r="J268" s="153"/>
      <c r="K268" s="154" t="s">
        <v>21</v>
      </c>
      <c r="L268" s="466" t="s">
        <v>0</v>
      </c>
      <c r="M268" s="154" t="s">
        <v>21</v>
      </c>
      <c r="N268" s="471" t="s">
        <v>375</v>
      </c>
      <c r="O268" s="154" t="s">
        <v>21</v>
      </c>
      <c r="P268" s="156" t="s">
        <v>13</v>
      </c>
      <c r="Q268" s="154" t="s">
        <v>21</v>
      </c>
      <c r="R268" s="157" t="s">
        <v>23</v>
      </c>
      <c r="S268" s="154" t="s">
        <v>77</v>
      </c>
      <c r="T268" s="475" t="s">
        <v>14</v>
      </c>
      <c r="U268" s="154" t="s">
        <v>21</v>
      </c>
      <c r="V268" s="152" t="s">
        <v>15</v>
      </c>
      <c r="W268" s="154" t="s">
        <v>21</v>
      </c>
      <c r="X268" s="155" t="s">
        <v>35</v>
      </c>
      <c r="Y268" s="154" t="s">
        <v>21</v>
      </c>
      <c r="Z268" s="475" t="s">
        <v>1</v>
      </c>
      <c r="AA268" s="154" t="s">
        <v>21</v>
      </c>
      <c r="AB268" s="307" t="s">
        <v>22</v>
      </c>
      <c r="AC268" s="152" t="s">
        <v>25</v>
      </c>
      <c r="AD268" s="480" t="s">
        <v>254</v>
      </c>
      <c r="AE268" s="160" t="s">
        <v>21</v>
      </c>
      <c r="AF268" s="165"/>
      <c r="AG268" s="163" t="s">
        <v>2</v>
      </c>
      <c r="AJ268" s="37">
        <f>AG272</f>
        <v>1856</v>
      </c>
      <c r="AK268" s="37"/>
      <c r="AL268" s="279" t="s">
        <v>92</v>
      </c>
      <c r="AM268" s="279" t="s">
        <v>92</v>
      </c>
      <c r="AN268" s="279" t="s">
        <v>92</v>
      </c>
      <c r="AO268" s="279" t="s">
        <v>93</v>
      </c>
      <c r="AP268" s="279" t="s">
        <v>94</v>
      </c>
      <c r="AQ268" s="279" t="s">
        <v>95</v>
      </c>
      <c r="AT268" s="18"/>
      <c r="AU268" s="17"/>
    </row>
    <row r="269" spans="2:47" ht="12.75">
      <c r="B269" s="516"/>
      <c r="C269" s="295" t="s">
        <v>18</v>
      </c>
      <c r="D269" s="333" t="s">
        <v>159</v>
      </c>
      <c r="E269" s="333" t="s">
        <v>160</v>
      </c>
      <c r="F269" s="328" t="s">
        <v>169</v>
      </c>
      <c r="G269" s="96" t="s">
        <v>172</v>
      </c>
      <c r="H269" s="318" t="s">
        <v>173</v>
      </c>
      <c r="I269" s="454" t="s">
        <v>78</v>
      </c>
      <c r="J269" s="98"/>
      <c r="K269" s="114"/>
      <c r="L269" s="467" t="s">
        <v>19</v>
      </c>
      <c r="M269" s="114"/>
      <c r="N269" s="467" t="s">
        <v>19</v>
      </c>
      <c r="O269" s="114"/>
      <c r="P269" s="101" t="s">
        <v>20</v>
      </c>
      <c r="Q269" s="114"/>
      <c r="R269" s="101" t="s">
        <v>20</v>
      </c>
      <c r="S269" s="114"/>
      <c r="T269" s="473" t="s">
        <v>19</v>
      </c>
      <c r="U269" s="114"/>
      <c r="V269" s="98" t="s">
        <v>20</v>
      </c>
      <c r="W269" s="114"/>
      <c r="X269" s="100" t="s">
        <v>20</v>
      </c>
      <c r="Y269" s="114"/>
      <c r="Z269" s="473" t="s">
        <v>19</v>
      </c>
      <c r="AA269" s="114"/>
      <c r="AB269" s="308" t="s">
        <v>19</v>
      </c>
      <c r="AC269" s="98" t="s">
        <v>19</v>
      </c>
      <c r="AD269" s="481" t="s">
        <v>79</v>
      </c>
      <c r="AE269" s="101"/>
      <c r="AF269" s="149"/>
      <c r="AG269" s="164" t="s">
        <v>96</v>
      </c>
      <c r="AJ269" s="37">
        <f>AG272</f>
        <v>1856</v>
      </c>
      <c r="AK269" s="37"/>
      <c r="AL269" s="280" t="s">
        <v>22</v>
      </c>
      <c r="AM269" s="280" t="s">
        <v>25</v>
      </c>
      <c r="AN269" s="280" t="s">
        <v>91</v>
      </c>
      <c r="AO269" s="281" t="s">
        <v>91</v>
      </c>
      <c r="AP269" s="281" t="s">
        <v>91</v>
      </c>
      <c r="AQ269" s="281" t="s">
        <v>91</v>
      </c>
      <c r="AT269" s="18"/>
      <c r="AU269" s="17"/>
    </row>
    <row r="270" spans="2:47" ht="12.75">
      <c r="B270" s="516"/>
      <c r="C270" s="296"/>
      <c r="D270" s="105" t="s">
        <v>260</v>
      </c>
      <c r="E270" s="105" t="s">
        <v>259</v>
      </c>
      <c r="F270" s="321" t="s">
        <v>171</v>
      </c>
      <c r="G270" s="337"/>
      <c r="H270" s="176"/>
      <c r="I270" s="458">
        <v>8.4</v>
      </c>
      <c r="J270" s="110"/>
      <c r="K270" s="168">
        <f>INT(IF(J270="E",(IF((AND(I270&gt;10.99)*(I270&lt;14.21)),(14.3-I270)/0.1*10,(IF((AND(I270&gt;6)*(I270&lt;11.01)),(12.65-I270)/0.05*10,0))))+50,(IF((AND(I270&gt;10.99)*(I270&lt;14.21)),(14.3-I270)/0.1*10,(IF((AND(I270&gt;6)*(I270&lt;11.01)),(12.65-I270)/0.05*10,0))))))</f>
        <v>850</v>
      </c>
      <c r="L270" s="458"/>
      <c r="M270" s="168">
        <f>INT(IF(L270&lt;1,0,(L270-0.945)/0.055)*10)</f>
        <v>0</v>
      </c>
      <c r="N270" s="458"/>
      <c r="O270" s="168">
        <f>INT(IF(N270&lt;3,0,(N270-2.85)/0.15)*10)</f>
        <v>0</v>
      </c>
      <c r="P270" s="108"/>
      <c r="Q270" s="168">
        <f>INT(IF(P270&lt;5,0,(P270-4)/1)*10)</f>
        <v>0</v>
      </c>
      <c r="R270" s="109"/>
      <c r="S270" s="288">
        <f>INT(IF(R270&lt;30,0,(R270-27)/3)*10)</f>
        <v>0</v>
      </c>
      <c r="T270" s="458"/>
      <c r="U270" s="168">
        <f>INT(IF(T270&lt;2.2,0,(T270-2.135)/0.065)*10)</f>
        <v>0</v>
      </c>
      <c r="V270" s="109"/>
      <c r="W270" s="168">
        <f>INT(IF(V270&lt;5,0,(V270-4.3)/0.7)*10)</f>
        <v>0</v>
      </c>
      <c r="X270" s="96"/>
      <c r="Y270" s="168">
        <f>INT(IF(X270&lt;10,0,(X270-9)/1)*10)</f>
        <v>0</v>
      </c>
      <c r="Z270" s="458"/>
      <c r="AA270" s="168">
        <f>INT(IF(Z270&lt;5,0,(Z270-4.25)/0.75)*10)</f>
        <v>0</v>
      </c>
      <c r="AB270" s="306"/>
      <c r="AC270" s="108"/>
      <c r="AD270" s="482">
        <v>0.1326388888888889</v>
      </c>
      <c r="AE270" s="265">
        <f>IF(AF270="ANO",(MAX(AL270:AN270)),0)</f>
        <v>1006</v>
      </c>
      <c r="AF270" s="270" t="str">
        <f>IF(AND(ISNUMBER(AB270))*((ISNUMBER(AC270)))*(((ISNUMBER(AD270)))),"NE",IF(AND(ISNUMBER(AB270))*((ISNUMBER(AC270))),"NE",IF(AND(ISNUMBER(AB270))*((ISNUMBER(AD270))),"NE",IF(AND(ISNUMBER(AC270))*((ISNUMBER(AD270))),"NE",IF(AND(AB270="")*((AC270=""))*(((AD270=""))),"NE","ANO")))))</f>
        <v>ANO</v>
      </c>
      <c r="AG270" s="166">
        <f>SUM(K270+M270+O270+Q270+S270+U270+W270+Y270+AA270+AE270)</f>
        <v>1856</v>
      </c>
      <c r="AJ270" s="45">
        <f>AG272</f>
        <v>1856</v>
      </c>
      <c r="AK270" s="45"/>
      <c r="AL270" s="260">
        <f>INT(IF(AB270&lt;25,0,(AB270-23.5)/1.5)*10)</f>
        <v>0</v>
      </c>
      <c r="AM270" s="260">
        <f>INT(IF(AC270&lt;120,0,(AC270-117.6)/2.4)*10)</f>
        <v>0</v>
      </c>
      <c r="AN270" s="260">
        <f>INT(IF(AO270&gt;=441,0,(442.5-AO270)/2.5)*10)</f>
        <v>1006</v>
      </c>
      <c r="AO270" s="282">
        <f>IF(AND(AP270=0,AQ270=0),"",AP270*60+AQ270)</f>
        <v>191</v>
      </c>
      <c r="AP270" s="282">
        <f>HOUR(AD270)</f>
        <v>3</v>
      </c>
      <c r="AQ270" s="282">
        <f>MINUTE(AD270)</f>
        <v>11</v>
      </c>
      <c r="AT270" s="188">
        <f>D268</f>
        <v>0</v>
      </c>
      <c r="AU270" s="187">
        <f>IF(A270="A","QD","")</f>
      </c>
    </row>
    <row r="271" spans="2:47" ht="12.75">
      <c r="B271" s="516"/>
      <c r="C271" s="296"/>
      <c r="D271" s="111" t="s">
        <v>361</v>
      </c>
      <c r="E271" s="111" t="s">
        <v>259</v>
      </c>
      <c r="F271" s="322" t="s">
        <v>170</v>
      </c>
      <c r="G271" s="337"/>
      <c r="H271" s="434">
        <f>SUM(G271-G270)</f>
        <v>0</v>
      </c>
      <c r="I271" s="455"/>
      <c r="J271" s="107"/>
      <c r="K271" s="168">
        <f>INT(IF(J271="E",(IF((AND(I271&gt;10.99)*(I271&lt;14.21)),(14.3-I271)/0.1*10,(IF((AND(I271&gt;6)*(I271&lt;11.01)),(12.65-I271)/0.05*10,0))))+50,(IF((AND(I271&gt;10.99)*(I271&lt;14.21)),(14.3-I271)/0.1*10,(IF((AND(I271&gt;6)*(I271&lt;11.01)),(12.65-I271)/0.05*10,0))))))</f>
        <v>0</v>
      </c>
      <c r="L271" s="455"/>
      <c r="M271" s="168">
        <f>INT(IF(L271&lt;1,0,(L271-0.945)/0.055)*10)</f>
        <v>0</v>
      </c>
      <c r="N271" s="455"/>
      <c r="O271" s="168">
        <f>INT(IF(N271&lt;3,0,(N271-2.85)/0.15)*10)</f>
        <v>0</v>
      </c>
      <c r="P271" s="108"/>
      <c r="Q271" s="168">
        <f>INT(IF(P271&lt;5,0,(P271-4)/1)*10)</f>
        <v>0</v>
      </c>
      <c r="R271" s="109"/>
      <c r="S271" s="288">
        <f>INT(IF(R271&lt;30,0,(R271-27)/3)*10)</f>
        <v>0</v>
      </c>
      <c r="T271" s="455"/>
      <c r="U271" s="168">
        <f>INT(IF(T271&lt;2.2,0,(T271-2.135)/0.065)*10)</f>
        <v>0</v>
      </c>
      <c r="V271" s="109"/>
      <c r="W271" s="168">
        <f>INT(IF(V271&lt;5,0,(V271-4.3)/0.7)*10)</f>
        <v>0</v>
      </c>
      <c r="X271" s="96"/>
      <c r="Y271" s="168">
        <f>INT(IF(X271&lt;10,0,(X271-9)/1)*10)</f>
        <v>0</v>
      </c>
      <c r="Z271" s="458">
        <v>3.3</v>
      </c>
      <c r="AA271" s="168">
        <f>INT(IF(Z271&lt;5,0,(Z271-4.25)/0.75)*10)</f>
        <v>0</v>
      </c>
      <c r="AB271" s="306"/>
      <c r="AC271" s="108"/>
      <c r="AD271" s="483"/>
      <c r="AE271" s="265">
        <f>IF(AF271="ANO",(MAX(AL271:AN271)),0)</f>
        <v>0</v>
      </c>
      <c r="AF271" s="270" t="str">
        <f>IF(AND(ISNUMBER(AB271))*((ISNUMBER(AC271)))*(((ISNUMBER(AD271)))),"NE",IF(AND(ISNUMBER(AB271))*((ISNUMBER(AC271))),"NE",IF(AND(ISNUMBER(AB271))*((ISNUMBER(AD271))),"NE",IF(AND(ISNUMBER(AC271))*((ISNUMBER(AD271))),"NE",IF(AND(AB271="")*((AC271=""))*(((AD271=""))),"NE","ANO")))))</f>
        <v>NE</v>
      </c>
      <c r="AG271" s="167">
        <f>SUM(K271+M271+O271+Q271+S271+U271+W271+Y271+AA271+AE271)</f>
        <v>0</v>
      </c>
      <c r="AJ271" s="45">
        <f>AG272</f>
        <v>1856</v>
      </c>
      <c r="AK271" s="45"/>
      <c r="AL271" s="260">
        <f>INT(IF(AB271&lt;25,0,(AB271-23.5)/1.5)*10)</f>
        <v>0</v>
      </c>
      <c r="AM271" s="260">
        <f>INT(IF(AC271&lt;120,0,(AC271-117.6)/2.4)*10)</f>
        <v>0</v>
      </c>
      <c r="AN271" s="260">
        <f>INT(IF(AO271&gt;=441,0,(442.5-AO271)/2.5)*10)</f>
        <v>0</v>
      </c>
      <c r="AO271" s="282">
        <f>IF(AND(AP271=0,AQ271=0),"",AP271*60+AQ271)</f>
      </c>
      <c r="AP271" s="282">
        <f>HOUR(AD271)</f>
        <v>0</v>
      </c>
      <c r="AQ271" s="282">
        <f>MINUTE(AD271)</f>
        <v>0</v>
      </c>
      <c r="AT271" s="188">
        <f>D268</f>
        <v>0</v>
      </c>
      <c r="AU271" s="187">
        <f>IF(A271="A","QD","")</f>
      </c>
    </row>
    <row r="272" spans="2:46" ht="13.5" thickBot="1">
      <c r="B272" s="516"/>
      <c r="C272" s="299"/>
      <c r="D272" s="112"/>
      <c r="E272" s="112"/>
      <c r="F272" s="326"/>
      <c r="G272" s="112"/>
      <c r="H272" s="112"/>
      <c r="I272" s="462"/>
      <c r="J272" s="112"/>
      <c r="K272" s="112"/>
      <c r="L272" s="462"/>
      <c r="M272" s="112"/>
      <c r="N272" s="462"/>
      <c r="O272" s="112"/>
      <c r="P272" s="112"/>
      <c r="Q272" s="112"/>
      <c r="R272" s="112"/>
      <c r="S272" s="112"/>
      <c r="T272" s="462"/>
      <c r="U272" s="112"/>
      <c r="V272" s="112"/>
      <c r="W272" s="112"/>
      <c r="X272" s="112"/>
      <c r="Y272" s="112"/>
      <c r="Z272" s="462"/>
      <c r="AA272" s="112"/>
      <c r="AB272" s="112"/>
      <c r="AC272" s="112"/>
      <c r="AD272" s="462"/>
      <c r="AE272" s="215" t="s">
        <v>166</v>
      </c>
      <c r="AF272" s="216"/>
      <c r="AG272" s="217">
        <f>SUM(AG270:AG271)</f>
        <v>1856</v>
      </c>
      <c r="AJ272" s="36">
        <f>AG272</f>
        <v>1856</v>
      </c>
      <c r="AK272" s="36"/>
      <c r="AL272" s="285"/>
      <c r="AM272" s="285"/>
      <c r="AN272" s="285"/>
      <c r="AO272" s="203"/>
      <c r="AP272" s="203"/>
      <c r="AQ272" s="203"/>
      <c r="AT272" s="23"/>
    </row>
    <row r="273" spans="2:46" ht="13.5" thickBot="1">
      <c r="B273" s="516"/>
      <c r="C273" s="376"/>
      <c r="D273" s="377"/>
      <c r="E273" s="377"/>
      <c r="F273" s="378"/>
      <c r="G273" s="378"/>
      <c r="H273" s="378"/>
      <c r="I273" s="460"/>
      <c r="J273" s="378"/>
      <c r="K273" s="379"/>
      <c r="L273" s="460"/>
      <c r="M273" s="379"/>
      <c r="N273" s="460"/>
      <c r="O273" s="379"/>
      <c r="P273" s="378"/>
      <c r="Q273" s="379"/>
      <c r="R273" s="378"/>
      <c r="S273" s="379"/>
      <c r="T273" s="460"/>
      <c r="U273" s="379"/>
      <c r="V273" s="380"/>
      <c r="W273" s="379"/>
      <c r="X273" s="378"/>
      <c r="Y273" s="379"/>
      <c r="Z273" s="460"/>
      <c r="AA273" s="379"/>
      <c r="AB273" s="381"/>
      <c r="AC273" s="380"/>
      <c r="AD273" s="485"/>
      <c r="AE273" s="379"/>
      <c r="AF273" s="382"/>
      <c r="AG273" s="383"/>
      <c r="AJ273" s="36">
        <f>AG272</f>
        <v>1856</v>
      </c>
      <c r="AK273" s="36"/>
      <c r="AL273" s="285"/>
      <c r="AM273" s="285"/>
      <c r="AN273" s="285"/>
      <c r="AO273" s="203"/>
      <c r="AP273" s="203"/>
      <c r="AQ273" s="203"/>
      <c r="AT273" s="15"/>
    </row>
    <row r="274" spans="2:47" ht="12.75">
      <c r="B274" s="516" t="s">
        <v>69</v>
      </c>
      <c r="C274" s="294" t="s">
        <v>137</v>
      </c>
      <c r="D274" s="315"/>
      <c r="E274" s="317"/>
      <c r="F274" s="314"/>
      <c r="G274" s="151"/>
      <c r="H274" s="151"/>
      <c r="I274" s="453" t="s">
        <v>11</v>
      </c>
      <c r="J274" s="153"/>
      <c r="K274" s="154" t="s">
        <v>21</v>
      </c>
      <c r="L274" s="466" t="s">
        <v>0</v>
      </c>
      <c r="M274" s="154" t="s">
        <v>21</v>
      </c>
      <c r="N274" s="471" t="s">
        <v>375</v>
      </c>
      <c r="O274" s="154" t="s">
        <v>21</v>
      </c>
      <c r="P274" s="156" t="s">
        <v>13</v>
      </c>
      <c r="Q274" s="154" t="s">
        <v>21</v>
      </c>
      <c r="R274" s="157" t="s">
        <v>23</v>
      </c>
      <c r="S274" s="160" t="s">
        <v>24</v>
      </c>
      <c r="T274" s="475" t="s">
        <v>14</v>
      </c>
      <c r="U274" s="154" t="s">
        <v>21</v>
      </c>
      <c r="V274" s="152" t="s">
        <v>15</v>
      </c>
      <c r="W274" s="154" t="s">
        <v>21</v>
      </c>
      <c r="X274" s="155" t="s">
        <v>35</v>
      </c>
      <c r="Y274" s="154" t="s">
        <v>21</v>
      </c>
      <c r="Z274" s="475" t="s">
        <v>1</v>
      </c>
      <c r="AA274" s="154" t="s">
        <v>21</v>
      </c>
      <c r="AB274" s="307" t="s">
        <v>22</v>
      </c>
      <c r="AC274" s="152" t="s">
        <v>25</v>
      </c>
      <c r="AD274" s="480" t="s">
        <v>254</v>
      </c>
      <c r="AE274" s="160" t="s">
        <v>21</v>
      </c>
      <c r="AF274" s="165"/>
      <c r="AG274" s="163" t="s">
        <v>2</v>
      </c>
      <c r="AJ274" s="37">
        <f>AG278</f>
        <v>1130</v>
      </c>
      <c r="AK274" s="37"/>
      <c r="AL274" s="279" t="s">
        <v>92</v>
      </c>
      <c r="AM274" s="279" t="s">
        <v>92</v>
      </c>
      <c r="AN274" s="279" t="s">
        <v>92</v>
      </c>
      <c r="AO274" s="279" t="s">
        <v>93</v>
      </c>
      <c r="AP274" s="279" t="s">
        <v>94</v>
      </c>
      <c r="AQ274" s="279" t="s">
        <v>95</v>
      </c>
      <c r="AT274" s="15"/>
      <c r="AU274" s="15"/>
    </row>
    <row r="275" spans="2:47" ht="12.75">
      <c r="B275" s="516"/>
      <c r="C275" s="295" t="s">
        <v>18</v>
      </c>
      <c r="D275" s="333" t="s">
        <v>159</v>
      </c>
      <c r="E275" s="333" t="s">
        <v>160</v>
      </c>
      <c r="F275" s="328" t="s">
        <v>169</v>
      </c>
      <c r="G275" s="96" t="s">
        <v>172</v>
      </c>
      <c r="H275" s="318" t="s">
        <v>173</v>
      </c>
      <c r="I275" s="454" t="s">
        <v>78</v>
      </c>
      <c r="J275" s="98"/>
      <c r="K275" s="114"/>
      <c r="L275" s="467" t="s">
        <v>19</v>
      </c>
      <c r="M275" s="114"/>
      <c r="N275" s="467" t="s">
        <v>19</v>
      </c>
      <c r="O275" s="114"/>
      <c r="P275" s="101" t="s">
        <v>20</v>
      </c>
      <c r="Q275" s="114"/>
      <c r="R275" s="101" t="s">
        <v>20</v>
      </c>
      <c r="S275" s="101"/>
      <c r="T275" s="473" t="s">
        <v>19</v>
      </c>
      <c r="U275" s="114"/>
      <c r="V275" s="98" t="s">
        <v>20</v>
      </c>
      <c r="W275" s="114"/>
      <c r="X275" s="100" t="s">
        <v>20</v>
      </c>
      <c r="Y275" s="114"/>
      <c r="Z275" s="473" t="s">
        <v>19</v>
      </c>
      <c r="AA275" s="114"/>
      <c r="AB275" s="308" t="s">
        <v>19</v>
      </c>
      <c r="AC275" s="98" t="s">
        <v>19</v>
      </c>
      <c r="AD275" s="481" t="s">
        <v>79</v>
      </c>
      <c r="AE275" s="101"/>
      <c r="AF275" s="149"/>
      <c r="AG275" s="164" t="s">
        <v>96</v>
      </c>
      <c r="AJ275" s="37">
        <f>AG278</f>
        <v>1130</v>
      </c>
      <c r="AK275" s="37"/>
      <c r="AL275" s="280" t="s">
        <v>22</v>
      </c>
      <c r="AM275" s="280" t="s">
        <v>25</v>
      </c>
      <c r="AN275" s="280" t="s">
        <v>91</v>
      </c>
      <c r="AO275" s="281" t="s">
        <v>91</v>
      </c>
      <c r="AP275" s="281" t="s">
        <v>91</v>
      </c>
      <c r="AQ275" s="281" t="s">
        <v>91</v>
      </c>
      <c r="AU275" s="15"/>
    </row>
    <row r="276" spans="2:47" ht="12.75">
      <c r="B276" s="516"/>
      <c r="C276" s="296"/>
      <c r="D276" s="105" t="s">
        <v>357</v>
      </c>
      <c r="E276" s="105" t="s">
        <v>358</v>
      </c>
      <c r="F276" s="321" t="s">
        <v>171</v>
      </c>
      <c r="G276" s="337"/>
      <c r="H276" s="176"/>
      <c r="I276" s="458"/>
      <c r="J276" s="110"/>
      <c r="K276" s="168">
        <f>INT(IF(J276="E",(IF((AND(I276&gt;10.99)*(I276&lt;14.21)),(14.3-I276)/0.1*10,(IF((AND(I276&gt;6)*(I276&lt;11.01)),(12.65-I276)/0.05*10,0))))+50,(IF((AND(I276&gt;10.99)*(I276&lt;14.21)),(14.3-I276)/0.1*10,(IF((AND(I276&gt;6)*(I276&lt;11.01)),(12.65-I276)/0.05*10,0))))))</f>
        <v>0</v>
      </c>
      <c r="L276" s="458"/>
      <c r="M276" s="168">
        <f>INT(IF(L276&lt;1,0,(L276-0.945)/0.055)*10)</f>
        <v>0</v>
      </c>
      <c r="N276" s="458"/>
      <c r="O276" s="168">
        <f>INT(IF(N276&lt;3,0,(N276-2.85)/0.15)*10)</f>
        <v>0</v>
      </c>
      <c r="P276" s="108"/>
      <c r="Q276" s="168">
        <f>INT(IF(P276&lt;5,0,(P276-4)/1)*10)</f>
        <v>0</v>
      </c>
      <c r="R276" s="109"/>
      <c r="S276" s="288">
        <f>INT(IF(R276&lt;30,0,(R276-27)/3)*10)</f>
        <v>0</v>
      </c>
      <c r="T276" s="458"/>
      <c r="U276" s="168">
        <f>INT(IF(T276&lt;2.2,0,(T276-2.135)/0.065)*10)</f>
        <v>0</v>
      </c>
      <c r="V276" s="109"/>
      <c r="W276" s="168">
        <f>INT(IF(V276&lt;5,0,(V276-4.3)/0.7)*10)</f>
        <v>0</v>
      </c>
      <c r="X276" s="96"/>
      <c r="Y276" s="168">
        <f>INT(IF(X276&lt;10,0,(X276-9)/1)*10)</f>
        <v>0</v>
      </c>
      <c r="Z276" s="458"/>
      <c r="AA276" s="168">
        <f>INT(IF(Z276&lt;5,0,(Z276-4.25)/0.75)*10)</f>
        <v>0</v>
      </c>
      <c r="AB276" s="306"/>
      <c r="AC276" s="108"/>
      <c r="AD276" s="482">
        <v>0.1111111111111111</v>
      </c>
      <c r="AE276" s="265">
        <f>IF(AF276="ANO",(MAX(AL276:AN276)),0)</f>
        <v>1130</v>
      </c>
      <c r="AF276" s="270" t="str">
        <f>IF(AND(ISNUMBER(AB276))*((ISNUMBER(AC276)))*(((ISNUMBER(AD276)))),"NE",IF(AND(ISNUMBER(AB276))*((ISNUMBER(AC276))),"NE",IF(AND(ISNUMBER(AB276))*((ISNUMBER(AD276))),"NE",IF(AND(ISNUMBER(AC276))*((ISNUMBER(AD276))),"NE",IF(AND(AB276="")*((AC276=""))*(((AD276=""))),"NE","ANO")))))</f>
        <v>ANO</v>
      </c>
      <c r="AG276" s="166">
        <f>SUM(K276+M276+O276+Q276+S276+U276+W276+Y276+AA276+AE276)</f>
        <v>1130</v>
      </c>
      <c r="AJ276" s="45">
        <f>AG278</f>
        <v>1130</v>
      </c>
      <c r="AK276" s="45"/>
      <c r="AL276" s="260">
        <f>INT(IF(AB276&lt;25,0,(AB276-23.5)/1.5)*10)</f>
        <v>0</v>
      </c>
      <c r="AM276" s="260">
        <f>INT(IF(AC276&lt;120,0,(AC276-117.6)/2.4)*10)</f>
        <v>0</v>
      </c>
      <c r="AN276" s="260">
        <f>INT(IF(AO276&gt;=441,0,(442.5-AO276)/2.5)*10)</f>
        <v>1130</v>
      </c>
      <c r="AO276" s="282">
        <f>IF(AND(AP276=0,AQ276=0),"",AP276*60+AQ276)</f>
        <v>160</v>
      </c>
      <c r="AP276" s="282">
        <f>HOUR(AD276)</f>
        <v>2</v>
      </c>
      <c r="AQ276" s="282">
        <f>MINUTE(AD276)</f>
        <v>40</v>
      </c>
      <c r="AT276" s="188">
        <f>D274</f>
        <v>0</v>
      </c>
      <c r="AU276" s="187">
        <f>IF(A276="A","QD","")</f>
      </c>
    </row>
    <row r="277" spans="2:47" ht="12.75">
      <c r="B277" s="516"/>
      <c r="C277" s="296"/>
      <c r="D277" s="111" t="s">
        <v>359</v>
      </c>
      <c r="E277" s="111" t="s">
        <v>360</v>
      </c>
      <c r="F277" s="322" t="s">
        <v>170</v>
      </c>
      <c r="G277" s="337"/>
      <c r="H277" s="434">
        <f>SUM(G277-G276)</f>
        <v>0</v>
      </c>
      <c r="I277" s="455"/>
      <c r="J277" s="107"/>
      <c r="K277" s="168">
        <f>INT(IF(J277="E",(IF((AND(I277&gt;10.99)*(I277&lt;14.21)),(14.3-I277)/0.1*10,(IF((AND(I277&gt;6)*(I277&lt;11.01)),(12.65-I277)/0.05*10,0))))+50,(IF((AND(I277&gt;10.99)*(I277&lt;14.21)),(14.3-I277)/0.1*10,(IF((AND(I277&gt;6)*(I277&lt;11.01)),(12.65-I277)/0.05*10,0))))))</f>
        <v>0</v>
      </c>
      <c r="L277" s="455"/>
      <c r="M277" s="168">
        <f>INT(IF(L277&lt;1,0,(L277-0.945)/0.055)*10)</f>
        <v>0</v>
      </c>
      <c r="N277" s="455"/>
      <c r="O277" s="168">
        <f>INT(IF(N277&lt;3,0,(N277-2.85)/0.15)*10)</f>
        <v>0</v>
      </c>
      <c r="P277" s="108"/>
      <c r="Q277" s="168">
        <f>INT(IF(P277&lt;5,0,(P277-4)/1)*10)</f>
        <v>0</v>
      </c>
      <c r="R277" s="109"/>
      <c r="S277" s="288">
        <f>INT(IF(R277&lt;30,0,(R277-27)/3)*10)</f>
        <v>0</v>
      </c>
      <c r="T277" s="455"/>
      <c r="U277" s="168">
        <f>INT(IF(T277&lt;2.2,0,(T277-2.135)/0.065)*10)</f>
        <v>0</v>
      </c>
      <c r="V277" s="109"/>
      <c r="W277" s="168">
        <f>INT(IF(V277&lt;5,0,(V277-4.3)/0.7)*10)</f>
        <v>0</v>
      </c>
      <c r="X277" s="96"/>
      <c r="Y277" s="168">
        <f>INT(IF(X277&lt;10,0,(X277-9)/1)*10)</f>
        <v>0</v>
      </c>
      <c r="Z277" s="458"/>
      <c r="AA277" s="168">
        <f>INT(IF(Z277&lt;5,0,(Z277-4.25)/0.75)*10)</f>
        <v>0</v>
      </c>
      <c r="AB277" s="306"/>
      <c r="AC277" s="108"/>
      <c r="AD277" s="483"/>
      <c r="AE277" s="265">
        <f>IF(AF277="ANO",(MAX(AL277:AN277)),0)</f>
        <v>0</v>
      </c>
      <c r="AF277" s="270" t="str">
        <f>IF(AND(ISNUMBER(AB277))*((ISNUMBER(AC277)))*(((ISNUMBER(AD277)))),"NE",IF(AND(ISNUMBER(AB277))*((ISNUMBER(AC277))),"NE",IF(AND(ISNUMBER(AB277))*((ISNUMBER(AD277))),"NE",IF(AND(ISNUMBER(AC277))*((ISNUMBER(AD277))),"NE",IF(AND(AB277="")*((AC277=""))*(((AD277=""))),"NE","ANO")))))</f>
        <v>NE</v>
      </c>
      <c r="AG277" s="167">
        <f>SUM(K277+M277+O277+Q277+S277+U277+W277+Y277+AA277+AE277)</f>
        <v>0</v>
      </c>
      <c r="AH277" s="522" t="s">
        <v>384</v>
      </c>
      <c r="AJ277" s="45">
        <f>AG278</f>
        <v>1130</v>
      </c>
      <c r="AK277" s="45"/>
      <c r="AL277" s="260">
        <f>INT(IF(AB277&lt;25,0,(AB277-23.5)/1.5)*10)</f>
        <v>0</v>
      </c>
      <c r="AM277" s="260">
        <f>INT(IF(AC277&lt;120,0,(AC277-117.6)/2.4)*10)</f>
        <v>0</v>
      </c>
      <c r="AN277" s="260">
        <f>INT(IF(AO277&gt;=441,0,(442.5-AO277)/2.5)*10)</f>
        <v>0</v>
      </c>
      <c r="AO277" s="282">
        <f>IF(AND(AP277=0,AQ277=0),"",AP277*60+AQ277)</f>
      </c>
      <c r="AP277" s="282">
        <f>HOUR(AD277)</f>
        <v>0</v>
      </c>
      <c r="AQ277" s="282">
        <f>MINUTE(AD277)</f>
        <v>0</v>
      </c>
      <c r="AT277" s="188">
        <f>D274</f>
        <v>0</v>
      </c>
      <c r="AU277" s="187">
        <f>IF(A277="A","QD","")</f>
      </c>
    </row>
    <row r="278" spans="2:47" ht="13.5" thickBot="1">
      <c r="B278" s="516"/>
      <c r="C278" s="299"/>
      <c r="D278" s="112"/>
      <c r="E278" s="112"/>
      <c r="F278" s="326"/>
      <c r="G278" s="112"/>
      <c r="H278" s="112"/>
      <c r="I278" s="462"/>
      <c r="J278" s="112"/>
      <c r="K278" s="112"/>
      <c r="L278" s="462"/>
      <c r="M278" s="112"/>
      <c r="N278" s="462"/>
      <c r="O278" s="112"/>
      <c r="P278" s="112"/>
      <c r="Q278" s="112"/>
      <c r="R278" s="112"/>
      <c r="S278" s="112"/>
      <c r="T278" s="462"/>
      <c r="U278" s="112"/>
      <c r="V278" s="112"/>
      <c r="W278" s="112"/>
      <c r="X278" s="112"/>
      <c r="Y278" s="112"/>
      <c r="Z278" s="462"/>
      <c r="AA278" s="112"/>
      <c r="AB278" s="112"/>
      <c r="AC278" s="112"/>
      <c r="AD278" s="462"/>
      <c r="AE278" s="215" t="s">
        <v>166</v>
      </c>
      <c r="AF278" s="216"/>
      <c r="AG278" s="217">
        <f>SUM(AG276:AG277)</f>
        <v>1130</v>
      </c>
      <c r="AJ278" s="36">
        <f>AG278</f>
        <v>1130</v>
      </c>
      <c r="AK278" s="36"/>
      <c r="AL278" s="36"/>
      <c r="AM278" s="36"/>
      <c r="AN278" s="36"/>
      <c r="AO278" s="15"/>
      <c r="AP278" s="15"/>
      <c r="AQ278" s="20"/>
      <c r="AT278" s="23"/>
      <c r="AU278" s="23"/>
    </row>
    <row r="279" spans="2:47" ht="13.5" thickBot="1">
      <c r="B279" s="516"/>
      <c r="C279" s="376"/>
      <c r="D279" s="377"/>
      <c r="E279" s="377"/>
      <c r="F279" s="378"/>
      <c r="G279" s="378"/>
      <c r="H279" s="378"/>
      <c r="I279" s="460"/>
      <c r="J279" s="378"/>
      <c r="K279" s="379"/>
      <c r="L279" s="460"/>
      <c r="M279" s="379"/>
      <c r="N279" s="460"/>
      <c r="O279" s="379"/>
      <c r="P279" s="378"/>
      <c r="Q279" s="379"/>
      <c r="R279" s="378"/>
      <c r="S279" s="379"/>
      <c r="T279" s="460"/>
      <c r="U279" s="379"/>
      <c r="V279" s="380"/>
      <c r="W279" s="379"/>
      <c r="X279" s="378"/>
      <c r="Y279" s="379"/>
      <c r="Z279" s="460"/>
      <c r="AA279" s="379"/>
      <c r="AB279" s="381"/>
      <c r="AC279" s="380"/>
      <c r="AD279" s="485"/>
      <c r="AE279" s="379"/>
      <c r="AF279" s="382"/>
      <c r="AG279" s="383"/>
      <c r="AJ279" s="36">
        <f>AG278</f>
        <v>1130</v>
      </c>
      <c r="AK279" s="36"/>
      <c r="AL279" s="36"/>
      <c r="AM279" s="36"/>
      <c r="AN279" s="36"/>
      <c r="AO279" s="15"/>
      <c r="AP279" s="15"/>
      <c r="AQ279" s="15"/>
      <c r="AT279" s="15"/>
      <c r="AU279" s="15"/>
    </row>
    <row r="280" spans="2:43" ht="12.75">
      <c r="B280" s="516" t="s">
        <v>70</v>
      </c>
      <c r="C280" s="294" t="s">
        <v>141</v>
      </c>
      <c r="D280" s="315"/>
      <c r="E280" s="317"/>
      <c r="F280" s="498"/>
      <c r="G280" s="151"/>
      <c r="H280" s="151"/>
      <c r="I280" s="453" t="s">
        <v>11</v>
      </c>
      <c r="J280" s="153"/>
      <c r="K280" s="154" t="s">
        <v>21</v>
      </c>
      <c r="L280" s="466" t="s">
        <v>0</v>
      </c>
      <c r="M280" s="154" t="s">
        <v>21</v>
      </c>
      <c r="N280" s="471" t="s">
        <v>375</v>
      </c>
      <c r="O280" s="154" t="s">
        <v>21</v>
      </c>
      <c r="P280" s="156" t="s">
        <v>13</v>
      </c>
      <c r="Q280" s="154" t="s">
        <v>21</v>
      </c>
      <c r="R280" s="157" t="s">
        <v>23</v>
      </c>
      <c r="S280" s="154" t="s">
        <v>21</v>
      </c>
      <c r="T280" s="475" t="s">
        <v>14</v>
      </c>
      <c r="U280" s="154" t="s">
        <v>21</v>
      </c>
      <c r="V280" s="152" t="s">
        <v>15</v>
      </c>
      <c r="W280" s="154" t="s">
        <v>21</v>
      </c>
      <c r="X280" s="155" t="s">
        <v>35</v>
      </c>
      <c r="Y280" s="154" t="s">
        <v>21</v>
      </c>
      <c r="Z280" s="475" t="s">
        <v>1</v>
      </c>
      <c r="AA280" s="154" t="s">
        <v>21</v>
      </c>
      <c r="AB280" s="307" t="s">
        <v>22</v>
      </c>
      <c r="AC280" s="152" t="s">
        <v>25</v>
      </c>
      <c r="AD280" s="480" t="s">
        <v>254</v>
      </c>
      <c r="AE280" s="160" t="s">
        <v>21</v>
      </c>
      <c r="AF280" s="165"/>
      <c r="AG280" s="163" t="s">
        <v>2</v>
      </c>
      <c r="AJ280" s="37">
        <f>AG284</f>
        <v>316</v>
      </c>
      <c r="AK280" s="37"/>
      <c r="AL280" s="279" t="s">
        <v>92</v>
      </c>
      <c r="AM280" s="279" t="s">
        <v>92</v>
      </c>
      <c r="AN280" s="279" t="s">
        <v>92</v>
      </c>
      <c r="AO280" s="279" t="s">
        <v>93</v>
      </c>
      <c r="AP280" s="279" t="s">
        <v>94</v>
      </c>
      <c r="AQ280" s="279" t="s">
        <v>95</v>
      </c>
    </row>
    <row r="281" spans="2:47" ht="12.75">
      <c r="B281" s="516"/>
      <c r="C281" s="295" t="s">
        <v>18</v>
      </c>
      <c r="D281" s="333" t="s">
        <v>159</v>
      </c>
      <c r="E281" s="333" t="s">
        <v>160</v>
      </c>
      <c r="F281" s="328" t="s">
        <v>169</v>
      </c>
      <c r="G281" s="96" t="s">
        <v>172</v>
      </c>
      <c r="H281" s="318" t="s">
        <v>173</v>
      </c>
      <c r="I281" s="454" t="s">
        <v>78</v>
      </c>
      <c r="J281" s="98"/>
      <c r="K281" s="114"/>
      <c r="L281" s="467" t="s">
        <v>19</v>
      </c>
      <c r="M281" s="114"/>
      <c r="N281" s="467" t="s">
        <v>19</v>
      </c>
      <c r="O281" s="114"/>
      <c r="P281" s="101" t="s">
        <v>20</v>
      </c>
      <c r="Q281" s="114"/>
      <c r="R281" s="101" t="s">
        <v>20</v>
      </c>
      <c r="S281" s="114"/>
      <c r="T281" s="473" t="s">
        <v>19</v>
      </c>
      <c r="U281" s="114"/>
      <c r="V281" s="98" t="s">
        <v>20</v>
      </c>
      <c r="W281" s="114"/>
      <c r="X281" s="100" t="s">
        <v>20</v>
      </c>
      <c r="Y281" s="114"/>
      <c r="Z281" s="473" t="s">
        <v>19</v>
      </c>
      <c r="AA281" s="114"/>
      <c r="AB281" s="308" t="s">
        <v>19</v>
      </c>
      <c r="AC281" s="98" t="s">
        <v>19</v>
      </c>
      <c r="AD281" s="481" t="s">
        <v>79</v>
      </c>
      <c r="AE281" s="101"/>
      <c r="AF281" s="149"/>
      <c r="AG281" s="164" t="s">
        <v>96</v>
      </c>
      <c r="AJ281" s="37">
        <f>AG284</f>
        <v>316</v>
      </c>
      <c r="AK281" s="37"/>
      <c r="AL281" s="280" t="s">
        <v>22</v>
      </c>
      <c r="AM281" s="280" t="s">
        <v>25</v>
      </c>
      <c r="AN281" s="280" t="s">
        <v>91</v>
      </c>
      <c r="AO281" s="281" t="s">
        <v>91</v>
      </c>
      <c r="AP281" s="281" t="s">
        <v>91</v>
      </c>
      <c r="AQ281" s="281" t="s">
        <v>91</v>
      </c>
      <c r="AT281" s="15"/>
      <c r="AU281" s="15"/>
    </row>
    <row r="282" spans="2:47" ht="12.75">
      <c r="B282" s="516"/>
      <c r="C282" s="296"/>
      <c r="D282" s="105"/>
      <c r="E282" s="105"/>
      <c r="F282" s="321" t="s">
        <v>171</v>
      </c>
      <c r="G282" s="337"/>
      <c r="H282" s="176"/>
      <c r="I282" s="458"/>
      <c r="J282" s="110"/>
      <c r="K282" s="168">
        <f>INT(IF(J282="E",(IF((AND(I282&gt;10.99)*(I282&lt;14.21)),(14.3-I282)/0.1*10,(IF((AND(I282&gt;6)*(I282&lt;11.01)),(12.65-I282)/0.05*10,0))))+50,(IF((AND(I282&gt;10.99)*(I282&lt;14.21)),(14.3-I282)/0.1*10,(IF((AND(I282&gt;6)*(I282&lt;11.01)),(12.65-I282)/0.05*10,0))))))</f>
        <v>0</v>
      </c>
      <c r="L282" s="458"/>
      <c r="M282" s="168">
        <f>INT(IF(L282&lt;1,0,(L282-0.945)/0.055)*10)</f>
        <v>0</v>
      </c>
      <c r="N282" s="458"/>
      <c r="O282" s="168">
        <f>INT(IF(N282&lt;3,0,(N282-2.85)/0.15)*10)</f>
        <v>0</v>
      </c>
      <c r="P282" s="108"/>
      <c r="Q282" s="168">
        <f>INT(IF(P282&lt;5,0,(P282-4)/1)*10)</f>
        <v>0</v>
      </c>
      <c r="R282" s="109"/>
      <c r="S282" s="288">
        <f>INT(IF(R282&lt;30,0,(R282-27)/3)*10)</f>
        <v>0</v>
      </c>
      <c r="T282" s="458"/>
      <c r="U282" s="168">
        <f>INT(IF(T282&lt;2.2,0,(T282-2.135)/0.065)*10)</f>
        <v>0</v>
      </c>
      <c r="V282" s="109"/>
      <c r="W282" s="168">
        <f>INT(IF(V282&lt;5,0,(V282-4.3)/0.7)*10)</f>
        <v>0</v>
      </c>
      <c r="X282" s="96"/>
      <c r="Y282" s="168">
        <f>INT(IF(X282&lt;10,0,(X282-9)/1)*10)</f>
        <v>0</v>
      </c>
      <c r="Z282" s="458"/>
      <c r="AA282" s="168">
        <f>INT(IF(Z282&lt;5,0,(Z282-4.25)/0.75)*10)</f>
        <v>0</v>
      </c>
      <c r="AB282" s="306"/>
      <c r="AC282" s="108"/>
      <c r="AD282" s="482"/>
      <c r="AE282" s="265">
        <f>IF(AF282="ANO",(MAX(AL282:AN282)),0)</f>
        <v>0</v>
      </c>
      <c r="AF282" s="270" t="str">
        <f>IF(AND(ISNUMBER(AB282))*((ISNUMBER(AC282)))*(((ISNUMBER(AD282)))),"NE",IF(AND(ISNUMBER(AB282))*((ISNUMBER(AC282))),"NE",IF(AND(ISNUMBER(AB282))*((ISNUMBER(AD282))),"NE",IF(AND(ISNUMBER(AC282))*((ISNUMBER(AD282))),"NE",IF(AND(AB282="")*((AC282=""))*(((AD282=""))),"NE","ANO")))))</f>
        <v>NE</v>
      </c>
      <c r="AG282" s="166">
        <f>SUM(K282+M282+O282+Q282+S282+U282+W282+Y282+AA282+AE282)</f>
        <v>0</v>
      </c>
      <c r="AJ282" s="45">
        <f>AG284</f>
        <v>316</v>
      </c>
      <c r="AK282" s="45"/>
      <c r="AL282" s="260">
        <f>INT(IF(AB282&lt;25,0,(AB282-23.5)/1.5)*10)</f>
        <v>0</v>
      </c>
      <c r="AM282" s="260">
        <f>INT(IF(AC282&lt;120,0,(AC282-117.6)/2.4)*10)</f>
        <v>0</v>
      </c>
      <c r="AN282" s="260">
        <f>INT(IF(AO282&gt;=441,0,(442.5-AO282)/2.5)*10)</f>
        <v>0</v>
      </c>
      <c r="AO282" s="282">
        <f>IF(AND(AP282=0,AQ282=0),"",AP282*60+AQ282)</f>
      </c>
      <c r="AP282" s="282">
        <f>HOUR(AD282)</f>
        <v>0</v>
      </c>
      <c r="AQ282" s="282">
        <f>MINUTE(AD282)</f>
        <v>0</v>
      </c>
      <c r="AT282" s="188">
        <f>D280</f>
        <v>0</v>
      </c>
      <c r="AU282" s="187">
        <f>IF(A282="A","QD","")</f>
      </c>
    </row>
    <row r="283" spans="2:47" ht="12.75">
      <c r="B283" s="516"/>
      <c r="C283" s="296"/>
      <c r="D283" s="111" t="s">
        <v>356</v>
      </c>
      <c r="E283" s="111" t="s">
        <v>372</v>
      </c>
      <c r="F283" s="322" t="s">
        <v>170</v>
      </c>
      <c r="G283" s="337"/>
      <c r="H283" s="434">
        <f>SUM(G283-G282)</f>
        <v>0</v>
      </c>
      <c r="I283" s="455">
        <v>14</v>
      </c>
      <c r="J283" s="107"/>
      <c r="K283" s="168">
        <f>INT(IF(J283="E",(IF((AND(I283&gt;10.99)*(I283&lt;14.21)),(14.3-I283)/0.1*10,(IF((AND(I283&gt;6)*(I283&lt;11.01)),(12.65-I283)/0.05*10,0))))+50,(IF((AND(I283&gt;10.99)*(I283&lt;14.21)),(14.3-I283)/0.1*10,(IF((AND(I283&gt;6)*(I283&lt;11.01)),(12.65-I283)/0.05*10,0))))))</f>
        <v>30</v>
      </c>
      <c r="L283" s="455"/>
      <c r="M283" s="168">
        <f>INT(IF(L283&lt;1,0,(L283-0.945)/0.055)*10)</f>
        <v>0</v>
      </c>
      <c r="N283" s="455"/>
      <c r="O283" s="168">
        <f>INT(IF(N283&lt;3,0,(N283-2.85)/0.15)*10)</f>
        <v>0</v>
      </c>
      <c r="P283" s="108"/>
      <c r="Q283" s="168">
        <f>INT(IF(P283&lt;5,0,(P283-4)/1)*10)</f>
        <v>0</v>
      </c>
      <c r="R283" s="109"/>
      <c r="S283" s="288">
        <f>INT(IF(R283&lt;30,0,(R283-27)/3)*10)</f>
        <v>0</v>
      </c>
      <c r="T283" s="455">
        <v>4</v>
      </c>
      <c r="U283" s="168">
        <f>INT(IF(T283&lt;2.2,0,(T283-2.135)/0.065)*10)</f>
        <v>286</v>
      </c>
      <c r="V283" s="109"/>
      <c r="W283" s="168">
        <f>INT(IF(V283&lt;5,0,(V283-4.3)/0.7)*10)</f>
        <v>0</v>
      </c>
      <c r="X283" s="96"/>
      <c r="Y283" s="168">
        <f>INT(IF(X283&lt;10,0,(X283-9)/1)*10)</f>
        <v>0</v>
      </c>
      <c r="Z283" s="458"/>
      <c r="AA283" s="168">
        <f>INT(IF(Z283&lt;5,0,(Z283-4.25)/0.75)*10)</f>
        <v>0</v>
      </c>
      <c r="AB283" s="306"/>
      <c r="AC283" s="108"/>
      <c r="AD283" s="483"/>
      <c r="AE283" s="265">
        <f>IF(AF283="ANO",(MAX(AL283:AN283)),0)</f>
        <v>0</v>
      </c>
      <c r="AF283" s="270" t="str">
        <f>IF(AND(ISNUMBER(AB283))*((ISNUMBER(AC283)))*(((ISNUMBER(AD283)))),"NE",IF(AND(ISNUMBER(AB283))*((ISNUMBER(AC283))),"NE",IF(AND(ISNUMBER(AB283))*((ISNUMBER(AD283))),"NE",IF(AND(ISNUMBER(AC283))*((ISNUMBER(AD283))),"NE",IF(AND(AB283="")*((AC283=""))*(((AD283=""))),"NE","ANO")))))</f>
        <v>NE</v>
      </c>
      <c r="AG283" s="167">
        <f>SUM(K283+M283+O283+Q283+S283+U283+W283+Y283+AA283+AE283)</f>
        <v>316</v>
      </c>
      <c r="AJ283" s="45">
        <f>AG284</f>
        <v>316</v>
      </c>
      <c r="AK283" s="45"/>
      <c r="AL283" s="260">
        <f>INT(IF(AB283&lt;25,0,(AB283-23.5)/1.5)*10)</f>
        <v>0</v>
      </c>
      <c r="AM283" s="260">
        <f>INT(IF(AC283&lt;120,0,(AC283-117.6)/2.4)*10)</f>
        <v>0</v>
      </c>
      <c r="AN283" s="260">
        <f>INT(IF(AO283&gt;=441,0,(442.5-AO283)/2.5)*10)</f>
        <v>0</v>
      </c>
      <c r="AO283" s="282">
        <f>IF(AND(AP283=0,AQ283=0),"",AP283*60+AQ283)</f>
      </c>
      <c r="AP283" s="282">
        <f>HOUR(AD283)</f>
        <v>0</v>
      </c>
      <c r="AQ283" s="282">
        <f>MINUTE(AD283)</f>
        <v>0</v>
      </c>
      <c r="AT283" s="188">
        <f>D280</f>
        <v>0</v>
      </c>
      <c r="AU283" s="187">
        <f>IF(A283="A","QD","")</f>
      </c>
    </row>
    <row r="284" spans="2:47" ht="13.5" thickBot="1">
      <c r="B284" s="516"/>
      <c r="C284" s="295"/>
      <c r="D284" s="112"/>
      <c r="E284" s="112"/>
      <c r="F284" s="326"/>
      <c r="G284" s="112"/>
      <c r="H284" s="112"/>
      <c r="I284" s="462"/>
      <c r="J284" s="112"/>
      <c r="K284" s="112"/>
      <c r="L284" s="462"/>
      <c r="M284" s="112"/>
      <c r="N284" s="462"/>
      <c r="O284" s="112"/>
      <c r="P284" s="112"/>
      <c r="Q284" s="112"/>
      <c r="R284" s="112"/>
      <c r="S284" s="301"/>
      <c r="T284" s="462"/>
      <c r="U284" s="112"/>
      <c r="V284" s="112"/>
      <c r="W284" s="112"/>
      <c r="X284" s="112"/>
      <c r="Y284" s="112"/>
      <c r="Z284" s="462"/>
      <c r="AA284" s="112"/>
      <c r="AB284" s="112"/>
      <c r="AC284" s="112"/>
      <c r="AD284" s="462"/>
      <c r="AE284" s="215" t="s">
        <v>166</v>
      </c>
      <c r="AF284" s="216"/>
      <c r="AG284" s="217">
        <f>SUM(AG282:AG283)</f>
        <v>316</v>
      </c>
      <c r="AJ284" s="36">
        <f>AG284</f>
        <v>316</v>
      </c>
      <c r="AK284" s="36"/>
      <c r="AL284" s="36"/>
      <c r="AM284" s="36"/>
      <c r="AN284" s="36"/>
      <c r="AP284" s="15"/>
      <c r="AQ284" s="20"/>
      <c r="AT284" s="23"/>
      <c r="AU284" s="23"/>
    </row>
    <row r="285" spans="2:47" ht="13.5" thickBot="1">
      <c r="B285" s="518"/>
      <c r="C285" s="376"/>
      <c r="D285" s="377"/>
      <c r="E285" s="377"/>
      <c r="F285" s="378"/>
      <c r="G285" s="378"/>
      <c r="H285" s="378"/>
      <c r="I285" s="460"/>
      <c r="J285" s="378"/>
      <c r="K285" s="379"/>
      <c r="L285" s="460"/>
      <c r="M285" s="379"/>
      <c r="N285" s="460"/>
      <c r="O285" s="379"/>
      <c r="P285" s="378"/>
      <c r="Q285" s="379"/>
      <c r="R285" s="378"/>
      <c r="S285" s="379"/>
      <c r="T285" s="460"/>
      <c r="U285" s="379"/>
      <c r="V285" s="380"/>
      <c r="W285" s="379"/>
      <c r="X285" s="378"/>
      <c r="Y285" s="379"/>
      <c r="Z285" s="460"/>
      <c r="AA285" s="379"/>
      <c r="AB285" s="381"/>
      <c r="AC285" s="380"/>
      <c r="AD285" s="485"/>
      <c r="AE285" s="379"/>
      <c r="AF285" s="382"/>
      <c r="AG285" s="383"/>
      <c r="AJ285" s="36">
        <f>AG284</f>
        <v>316</v>
      </c>
      <c r="AK285" s="36"/>
      <c r="AL285" s="36"/>
      <c r="AM285" s="36"/>
      <c r="AN285" s="36"/>
      <c r="AP285" s="15"/>
      <c r="AQ285" s="15"/>
      <c r="AT285" s="15"/>
      <c r="AU285" s="15"/>
    </row>
    <row r="286" spans="2:47" ht="12.75" hidden="1">
      <c r="B286" s="516" t="s">
        <v>71</v>
      </c>
      <c r="C286" s="294" t="s">
        <v>143</v>
      </c>
      <c r="D286" s="334"/>
      <c r="E286" s="335"/>
      <c r="F286" s="314"/>
      <c r="G286" s="151"/>
      <c r="H286" s="151"/>
      <c r="I286" s="453" t="s">
        <v>11</v>
      </c>
      <c r="J286" s="153"/>
      <c r="K286" s="154" t="s">
        <v>21</v>
      </c>
      <c r="L286" s="466" t="s">
        <v>0</v>
      </c>
      <c r="M286" s="154" t="s">
        <v>21</v>
      </c>
      <c r="N286" s="466" t="s">
        <v>12</v>
      </c>
      <c r="O286" s="154" t="s">
        <v>21</v>
      </c>
      <c r="P286" s="156" t="s">
        <v>13</v>
      </c>
      <c r="Q286" s="154" t="s">
        <v>21</v>
      </c>
      <c r="R286" s="157" t="s">
        <v>23</v>
      </c>
      <c r="S286" s="154" t="s">
        <v>77</v>
      </c>
      <c r="T286" s="475" t="s">
        <v>14</v>
      </c>
      <c r="U286" s="154" t="s">
        <v>21</v>
      </c>
      <c r="V286" s="152" t="s">
        <v>15</v>
      </c>
      <c r="W286" s="154" t="s">
        <v>21</v>
      </c>
      <c r="X286" s="155" t="s">
        <v>35</v>
      </c>
      <c r="Y286" s="154" t="s">
        <v>21</v>
      </c>
      <c r="Z286" s="475" t="s">
        <v>1</v>
      </c>
      <c r="AA286" s="154" t="s">
        <v>21</v>
      </c>
      <c r="AB286" s="307" t="s">
        <v>22</v>
      </c>
      <c r="AC286" s="152" t="s">
        <v>25</v>
      </c>
      <c r="AD286" s="453" t="s">
        <v>26</v>
      </c>
      <c r="AE286" s="160" t="s">
        <v>21</v>
      </c>
      <c r="AF286" s="165"/>
      <c r="AG286" s="163" t="s">
        <v>2</v>
      </c>
      <c r="AJ286" s="37">
        <f>AG290</f>
        <v>0</v>
      </c>
      <c r="AK286" s="37"/>
      <c r="AL286" s="279" t="s">
        <v>92</v>
      </c>
      <c r="AM286" s="279" t="s">
        <v>92</v>
      </c>
      <c r="AN286" s="279" t="s">
        <v>92</v>
      </c>
      <c r="AO286" s="279" t="s">
        <v>93</v>
      </c>
      <c r="AP286" s="279" t="s">
        <v>94</v>
      </c>
      <c r="AQ286" s="279" t="s">
        <v>95</v>
      </c>
      <c r="AT286" s="15"/>
      <c r="AU286" s="15"/>
    </row>
    <row r="287" spans="2:47" ht="12.75" hidden="1">
      <c r="B287" s="516"/>
      <c r="C287" s="295" t="s">
        <v>18</v>
      </c>
      <c r="D287" s="333" t="s">
        <v>159</v>
      </c>
      <c r="E287" s="333" t="s">
        <v>160</v>
      </c>
      <c r="F287" s="328" t="s">
        <v>169</v>
      </c>
      <c r="G287" s="96" t="s">
        <v>172</v>
      </c>
      <c r="H287" s="318" t="s">
        <v>173</v>
      </c>
      <c r="I287" s="454" t="s">
        <v>78</v>
      </c>
      <c r="J287" s="98"/>
      <c r="K287" s="114"/>
      <c r="L287" s="467" t="s">
        <v>19</v>
      </c>
      <c r="M287" s="114"/>
      <c r="N287" s="467" t="s">
        <v>19</v>
      </c>
      <c r="O287" s="114"/>
      <c r="P287" s="101" t="s">
        <v>20</v>
      </c>
      <c r="Q287" s="114"/>
      <c r="R287" s="101" t="s">
        <v>20</v>
      </c>
      <c r="S287" s="114"/>
      <c r="T287" s="473" t="s">
        <v>19</v>
      </c>
      <c r="U287" s="114"/>
      <c r="V287" s="98" t="s">
        <v>20</v>
      </c>
      <c r="W287" s="114"/>
      <c r="X287" s="100" t="s">
        <v>20</v>
      </c>
      <c r="Y287" s="114"/>
      <c r="Z287" s="473" t="s">
        <v>19</v>
      </c>
      <c r="AA287" s="114"/>
      <c r="AB287" s="308" t="s">
        <v>19</v>
      </c>
      <c r="AC287" s="98" t="s">
        <v>19</v>
      </c>
      <c r="AD287" s="481" t="s">
        <v>79</v>
      </c>
      <c r="AE287" s="101"/>
      <c r="AF287" s="149"/>
      <c r="AG287" s="164" t="s">
        <v>96</v>
      </c>
      <c r="AJ287" s="37">
        <f>AG290</f>
        <v>0</v>
      </c>
      <c r="AK287" s="37"/>
      <c r="AL287" s="280" t="s">
        <v>22</v>
      </c>
      <c r="AM287" s="280" t="s">
        <v>25</v>
      </c>
      <c r="AN287" s="280" t="s">
        <v>91</v>
      </c>
      <c r="AO287" s="281" t="s">
        <v>91</v>
      </c>
      <c r="AP287" s="281" t="s">
        <v>91</v>
      </c>
      <c r="AQ287" s="281" t="s">
        <v>91</v>
      </c>
      <c r="AT287" s="15"/>
      <c r="AU287" s="15"/>
    </row>
    <row r="288" spans="2:47" ht="12.75" hidden="1">
      <c r="B288" s="516"/>
      <c r="C288" s="296"/>
      <c r="D288" s="105"/>
      <c r="E288" s="105"/>
      <c r="F288" s="321" t="s">
        <v>170</v>
      </c>
      <c r="G288" s="337"/>
      <c r="H288" s="176"/>
      <c r="I288" s="458"/>
      <c r="J288" s="110"/>
      <c r="K288" s="168">
        <f>INT(IF(J288="E",(IF((AND(I288&gt;10.99)*(I288&lt;14.21)),(14.3-I288)/0.1*10,(IF((AND(I288&gt;6)*(I288&lt;11.01)),(12.65-I288)/0.05*10,0))))+50,(IF((AND(I288&gt;10.99)*(I288&lt;14.21)),(14.3-I288)/0.1*10,(IF((AND(I288&gt;6)*(I288&lt;11.01)),(12.65-I288)/0.05*10,0))))))</f>
        <v>0</v>
      </c>
      <c r="L288" s="458"/>
      <c r="M288" s="168">
        <f>INT(IF(L288&lt;1,0,(L288-0.945)/0.055)*10)</f>
        <v>0</v>
      </c>
      <c r="N288" s="458"/>
      <c r="O288" s="168">
        <f>INT(IF(N288&lt;3,0,(N288-2.85)/0.15)*10)</f>
        <v>0</v>
      </c>
      <c r="P288" s="108"/>
      <c r="Q288" s="168">
        <f>INT(IF(P288&lt;5,0,(P288-4)/1)*10)</f>
        <v>0</v>
      </c>
      <c r="R288" s="109"/>
      <c r="S288" s="288">
        <f>INT(IF(R288&lt;30,0,(R288-27)/3)*10)</f>
        <v>0</v>
      </c>
      <c r="T288" s="458"/>
      <c r="U288" s="168">
        <f>INT(IF(T288&lt;2.2,0,(T288-2.135)/0.065)*10)</f>
        <v>0</v>
      </c>
      <c r="V288" s="109"/>
      <c r="W288" s="168">
        <f>INT(IF(V288&lt;5,0,(V288-4.3)/0.7)*10)</f>
        <v>0</v>
      </c>
      <c r="X288" s="96"/>
      <c r="Y288" s="168">
        <f>INT(IF(X288&lt;10,0,(X288-9)/1)*10)</f>
        <v>0</v>
      </c>
      <c r="Z288" s="458"/>
      <c r="AA288" s="168">
        <f>INT(IF(Z288&lt;5,0,(Z288-4.25)/0.75)*10)</f>
        <v>0</v>
      </c>
      <c r="AB288" s="306"/>
      <c r="AC288" s="108"/>
      <c r="AD288" s="482"/>
      <c r="AE288" s="265">
        <f>IF(AF288="ANO",(MAX(AL288:AN288)),0)</f>
        <v>0</v>
      </c>
      <c r="AF288" s="270" t="str">
        <f>IF(AND(ISNUMBER(AB288))*((ISNUMBER(AC288)))*(((ISNUMBER(AD288)))),"NE",IF(AND(ISNUMBER(AB288))*((ISNUMBER(AC288))),"NE",IF(AND(ISNUMBER(AB288))*((ISNUMBER(AD288))),"NE",IF(AND(ISNUMBER(AC288))*((ISNUMBER(AD288))),"NE",IF(AND(AB288="")*((AC288=""))*(((AD288=""))),"NE","ANO")))))</f>
        <v>NE</v>
      </c>
      <c r="AG288" s="166">
        <f>SUM(K288+M288+O288+Q288+S288+U288+W288+Y288+AA288+AE288)</f>
        <v>0</v>
      </c>
      <c r="AJ288" s="45">
        <f>AG290</f>
        <v>0</v>
      </c>
      <c r="AK288" s="45"/>
      <c r="AL288" s="260">
        <f>INT(IF(AB288&lt;25,0,(AB288-23.5)/1.5)*10)</f>
        <v>0</v>
      </c>
      <c r="AM288" s="260">
        <f>INT(IF(AC288&lt;120,0,(AC288-117.6)/2.4)*10)</f>
        <v>0</v>
      </c>
      <c r="AN288" s="260">
        <f>INT(IF(AO288&gt;=441,0,(442.5-AO288)/2.5)*10)</f>
        <v>0</v>
      </c>
      <c r="AO288" s="282">
        <f>IF(AND(AP288=0,AQ288=0),"",AP288*60+AQ288)</f>
      </c>
      <c r="AP288" s="282">
        <f>HOUR(AD288)</f>
        <v>0</v>
      </c>
      <c r="AQ288" s="282">
        <f>MINUTE(AD288)</f>
        <v>0</v>
      </c>
      <c r="AT288" s="188">
        <f>D286</f>
        <v>0</v>
      </c>
      <c r="AU288" s="187">
        <f>IF(A288="A","QD","")</f>
      </c>
    </row>
    <row r="289" spans="2:47" ht="12.75" hidden="1">
      <c r="B289" s="516"/>
      <c r="C289" s="296"/>
      <c r="D289" s="111"/>
      <c r="E289" s="111"/>
      <c r="F289" s="322" t="s">
        <v>171</v>
      </c>
      <c r="G289" s="337"/>
      <c r="H289" s="434">
        <f>SUM(G289-G288)</f>
        <v>0</v>
      </c>
      <c r="I289" s="455"/>
      <c r="J289" s="107"/>
      <c r="K289" s="168">
        <f>INT(IF(J289="E",(IF((AND(I289&gt;10.99)*(I289&lt;14.21)),(14.3-I289)/0.1*10,(IF((AND(I289&gt;6)*(I289&lt;11.01)),(12.65-I289)/0.05*10,0))))+50,(IF((AND(I289&gt;10.99)*(I289&lt;14.21)),(14.3-I289)/0.1*10,(IF((AND(I289&gt;6)*(I289&lt;11.01)),(12.65-I289)/0.05*10,0))))))</f>
        <v>0</v>
      </c>
      <c r="L289" s="455"/>
      <c r="M289" s="168">
        <f>INT(IF(L289&lt;1,0,(L289-0.945)/0.055)*10)</f>
        <v>0</v>
      </c>
      <c r="N289" s="455"/>
      <c r="O289" s="168">
        <f>INT(IF(N289&lt;3,0,(N289-2.85)/0.15)*10)</f>
        <v>0</v>
      </c>
      <c r="P289" s="108"/>
      <c r="Q289" s="168">
        <f>INT(IF(P289&lt;5,0,(P289-4)/1)*10)</f>
        <v>0</v>
      </c>
      <c r="R289" s="109"/>
      <c r="S289" s="288">
        <f>INT(IF(R289&lt;30,0,(R289-27)/3)*10)</f>
        <v>0</v>
      </c>
      <c r="T289" s="455"/>
      <c r="U289" s="168">
        <f>INT(IF(T289&lt;2.2,0,(T289-2.135)/0.065)*10)</f>
        <v>0</v>
      </c>
      <c r="V289" s="109"/>
      <c r="W289" s="168">
        <f>INT(IF(V289&lt;5,0,(V289-4.3)/0.7)*10)</f>
        <v>0</v>
      </c>
      <c r="X289" s="96"/>
      <c r="Y289" s="168">
        <f>INT(IF(X289&lt;10,0,(X289-9)/1)*10)</f>
        <v>0</v>
      </c>
      <c r="Z289" s="458"/>
      <c r="AA289" s="168">
        <f>INT(IF(Z289&lt;5,0,(Z289-4.25)/0.75)*10)</f>
        <v>0</v>
      </c>
      <c r="AB289" s="306"/>
      <c r="AC289" s="108"/>
      <c r="AD289" s="483"/>
      <c r="AE289" s="265">
        <f>IF(AF289="ANO",(MAX(AL289:AN289)),0)</f>
        <v>0</v>
      </c>
      <c r="AF289" s="270" t="str">
        <f>IF(AND(ISNUMBER(AB289))*((ISNUMBER(AC289)))*(((ISNUMBER(AD289)))),"NE",IF(AND(ISNUMBER(AB289))*((ISNUMBER(AC289))),"NE",IF(AND(ISNUMBER(AB289))*((ISNUMBER(AD289))),"NE",IF(AND(ISNUMBER(AC289))*((ISNUMBER(AD289))),"NE",IF(AND(AB289="")*((AC289=""))*(((AD289=""))),"NE","ANO")))))</f>
        <v>NE</v>
      </c>
      <c r="AG289" s="167">
        <f>SUM(K289+M289+O289+Q289+S289+U289+W289+Y289+AA289+AE289)</f>
        <v>0</v>
      </c>
      <c r="AJ289" s="45">
        <f>AG290</f>
        <v>0</v>
      </c>
      <c r="AK289" s="45"/>
      <c r="AL289" s="260">
        <f>INT(IF(AB289&lt;25,0,(AB289-23.5)/1.5)*10)</f>
        <v>0</v>
      </c>
      <c r="AM289" s="260">
        <f>INT(IF(AC289&lt;120,0,(AC289-117.6)/2.4)*10)</f>
        <v>0</v>
      </c>
      <c r="AN289" s="260">
        <f>INT(IF(AO289&gt;=441,0,(442.5-AO289)/2.5)*10)</f>
        <v>0</v>
      </c>
      <c r="AO289" s="282">
        <f>IF(AND(AP289=0,AQ289=0),"",AP289*60+AQ289)</f>
      </c>
      <c r="AP289" s="282">
        <f>HOUR(AD289)</f>
        <v>0</v>
      </c>
      <c r="AQ289" s="282">
        <f>MINUTE(AD289)</f>
        <v>0</v>
      </c>
      <c r="AT289" s="188">
        <f>D286</f>
        <v>0</v>
      </c>
      <c r="AU289" s="187">
        <f>IF(A289="A","QD","")</f>
      </c>
    </row>
    <row r="290" spans="2:47" ht="13.5" hidden="1" thickBot="1">
      <c r="B290" s="516"/>
      <c r="C290" s="299"/>
      <c r="D290" s="112"/>
      <c r="E290" s="112"/>
      <c r="F290" s="326"/>
      <c r="G290" s="112"/>
      <c r="H290" s="112"/>
      <c r="I290" s="462"/>
      <c r="J290" s="112"/>
      <c r="K290" s="112"/>
      <c r="L290" s="462"/>
      <c r="M290" s="112"/>
      <c r="N290" s="462"/>
      <c r="O290" s="112"/>
      <c r="P290" s="112"/>
      <c r="Q290" s="112"/>
      <c r="R290" s="112"/>
      <c r="S290" s="115"/>
      <c r="T290" s="462"/>
      <c r="U290" s="112"/>
      <c r="V290" s="112"/>
      <c r="W290" s="112"/>
      <c r="X290" s="112"/>
      <c r="Y290" s="112"/>
      <c r="Z290" s="462"/>
      <c r="AA290" s="112"/>
      <c r="AB290" s="112"/>
      <c r="AC290" s="112"/>
      <c r="AD290" s="462"/>
      <c r="AE290" s="215" t="s">
        <v>166</v>
      </c>
      <c r="AF290" s="216"/>
      <c r="AG290" s="217">
        <f>SUM(AG288:AG289)</f>
        <v>0</v>
      </c>
      <c r="AJ290" s="36">
        <f>AG290</f>
        <v>0</v>
      </c>
      <c r="AK290" s="36"/>
      <c r="AL290" s="285"/>
      <c r="AM290" s="285"/>
      <c r="AN290" s="285"/>
      <c r="AO290" s="203"/>
      <c r="AP290" s="203"/>
      <c r="AQ290" s="203"/>
      <c r="AT290" s="23"/>
      <c r="AU290" s="23"/>
    </row>
    <row r="291" spans="2:47" ht="13.5" hidden="1" thickBot="1">
      <c r="B291" s="516"/>
      <c r="C291" s="376"/>
      <c r="D291" s="377"/>
      <c r="E291" s="377"/>
      <c r="F291" s="378"/>
      <c r="G291" s="378"/>
      <c r="H291" s="378"/>
      <c r="I291" s="460"/>
      <c r="J291" s="378"/>
      <c r="K291" s="379"/>
      <c r="L291" s="460"/>
      <c r="M291" s="379"/>
      <c r="N291" s="460"/>
      <c r="O291" s="379"/>
      <c r="P291" s="378"/>
      <c r="Q291" s="379"/>
      <c r="R291" s="378"/>
      <c r="S291" s="379"/>
      <c r="T291" s="460"/>
      <c r="U291" s="379"/>
      <c r="V291" s="380"/>
      <c r="W291" s="379"/>
      <c r="X291" s="378"/>
      <c r="Y291" s="379"/>
      <c r="Z291" s="460"/>
      <c r="AA291" s="379"/>
      <c r="AB291" s="381"/>
      <c r="AC291" s="380"/>
      <c r="AD291" s="485"/>
      <c r="AE291" s="379"/>
      <c r="AF291" s="382"/>
      <c r="AG291" s="383"/>
      <c r="AJ291" s="36">
        <f>AG290</f>
        <v>0</v>
      </c>
      <c r="AK291" s="36"/>
      <c r="AL291" s="285"/>
      <c r="AM291" s="285"/>
      <c r="AN291" s="285"/>
      <c r="AO291" s="203"/>
      <c r="AP291" s="203"/>
      <c r="AQ291" s="203"/>
      <c r="AT291" s="15"/>
      <c r="AU291" s="15"/>
    </row>
    <row r="292" spans="2:47" ht="12.75" hidden="1">
      <c r="B292" s="516" t="s">
        <v>72</v>
      </c>
      <c r="C292" s="294" t="s">
        <v>144</v>
      </c>
      <c r="D292" s="334"/>
      <c r="E292" s="335"/>
      <c r="F292" s="324"/>
      <c r="G292" s="151"/>
      <c r="H292" s="151"/>
      <c r="I292" s="453" t="s">
        <v>11</v>
      </c>
      <c r="J292" s="153"/>
      <c r="K292" s="154" t="s">
        <v>21</v>
      </c>
      <c r="L292" s="466" t="s">
        <v>0</v>
      </c>
      <c r="M292" s="154" t="s">
        <v>21</v>
      </c>
      <c r="N292" s="466" t="s">
        <v>12</v>
      </c>
      <c r="O292" s="154" t="s">
        <v>21</v>
      </c>
      <c r="P292" s="156" t="s">
        <v>13</v>
      </c>
      <c r="Q292" s="154" t="s">
        <v>21</v>
      </c>
      <c r="R292" s="157" t="s">
        <v>23</v>
      </c>
      <c r="S292" s="154" t="s">
        <v>21</v>
      </c>
      <c r="T292" s="475" t="s">
        <v>14</v>
      </c>
      <c r="U292" s="154" t="s">
        <v>21</v>
      </c>
      <c r="V292" s="152" t="s">
        <v>15</v>
      </c>
      <c r="W292" s="154" t="s">
        <v>21</v>
      </c>
      <c r="X292" s="155" t="s">
        <v>35</v>
      </c>
      <c r="Y292" s="154" t="s">
        <v>21</v>
      </c>
      <c r="Z292" s="475" t="s">
        <v>1</v>
      </c>
      <c r="AA292" s="154" t="s">
        <v>21</v>
      </c>
      <c r="AB292" s="307" t="s">
        <v>22</v>
      </c>
      <c r="AC292" s="152" t="s">
        <v>25</v>
      </c>
      <c r="AD292" s="453" t="s">
        <v>26</v>
      </c>
      <c r="AE292" s="160" t="s">
        <v>21</v>
      </c>
      <c r="AF292" s="165"/>
      <c r="AG292" s="163" t="s">
        <v>2</v>
      </c>
      <c r="AJ292" s="37">
        <f>AG296</f>
        <v>0</v>
      </c>
      <c r="AK292" s="37"/>
      <c r="AL292" s="279" t="s">
        <v>92</v>
      </c>
      <c r="AM292" s="279" t="s">
        <v>92</v>
      </c>
      <c r="AN292" s="279" t="s">
        <v>92</v>
      </c>
      <c r="AO292" s="279" t="s">
        <v>93</v>
      </c>
      <c r="AP292" s="279" t="s">
        <v>94</v>
      </c>
      <c r="AQ292" s="279" t="s">
        <v>95</v>
      </c>
      <c r="AT292" s="18"/>
      <c r="AU292" s="17"/>
    </row>
    <row r="293" spans="2:47" ht="12.75" hidden="1">
      <c r="B293" s="516"/>
      <c r="C293" s="295" t="s">
        <v>18</v>
      </c>
      <c r="D293" s="333" t="s">
        <v>159</v>
      </c>
      <c r="E293" s="333" t="s">
        <v>160</v>
      </c>
      <c r="F293" s="328" t="s">
        <v>169</v>
      </c>
      <c r="G293" s="96" t="s">
        <v>172</v>
      </c>
      <c r="H293" s="318" t="s">
        <v>173</v>
      </c>
      <c r="I293" s="454" t="s">
        <v>78</v>
      </c>
      <c r="J293" s="98"/>
      <c r="K293" s="114"/>
      <c r="L293" s="467" t="s">
        <v>19</v>
      </c>
      <c r="M293" s="114"/>
      <c r="N293" s="467" t="s">
        <v>19</v>
      </c>
      <c r="O293" s="114"/>
      <c r="P293" s="101" t="s">
        <v>20</v>
      </c>
      <c r="Q293" s="114"/>
      <c r="R293" s="101" t="s">
        <v>20</v>
      </c>
      <c r="S293" s="114"/>
      <c r="T293" s="473" t="s">
        <v>19</v>
      </c>
      <c r="U293" s="114"/>
      <c r="V293" s="98" t="s">
        <v>20</v>
      </c>
      <c r="W293" s="114"/>
      <c r="X293" s="100" t="s">
        <v>20</v>
      </c>
      <c r="Y293" s="114"/>
      <c r="Z293" s="473" t="s">
        <v>19</v>
      </c>
      <c r="AA293" s="114"/>
      <c r="AB293" s="308" t="s">
        <v>19</v>
      </c>
      <c r="AC293" s="98" t="s">
        <v>19</v>
      </c>
      <c r="AD293" s="481" t="s">
        <v>79</v>
      </c>
      <c r="AE293" s="101"/>
      <c r="AF293" s="149"/>
      <c r="AG293" s="164" t="s">
        <v>96</v>
      </c>
      <c r="AJ293" s="37">
        <f>AG296</f>
        <v>0</v>
      </c>
      <c r="AK293" s="37"/>
      <c r="AL293" s="280" t="s">
        <v>22</v>
      </c>
      <c r="AM293" s="280" t="s">
        <v>25</v>
      </c>
      <c r="AN293" s="280" t="s">
        <v>91</v>
      </c>
      <c r="AO293" s="281" t="s">
        <v>91</v>
      </c>
      <c r="AP293" s="281" t="s">
        <v>91</v>
      </c>
      <c r="AQ293" s="281" t="s">
        <v>91</v>
      </c>
      <c r="AT293" s="18"/>
      <c r="AU293" s="17"/>
    </row>
    <row r="294" spans="2:47" ht="12.75" hidden="1">
      <c r="B294" s="516"/>
      <c r="C294" s="296"/>
      <c r="D294" s="105"/>
      <c r="E294" s="105"/>
      <c r="F294" s="321" t="s">
        <v>170</v>
      </c>
      <c r="G294" s="337"/>
      <c r="H294" s="176"/>
      <c r="I294" s="458"/>
      <c r="J294" s="110"/>
      <c r="K294" s="168">
        <f>INT(IF(J294="E",(IF((AND(I294&gt;10.99)*(I294&lt;14.21)),(14.3-I294)/0.1*10,(IF((AND(I294&gt;6)*(I294&lt;11.01)),(12.65-I294)/0.05*10,0))))+50,(IF((AND(I294&gt;10.99)*(I294&lt;14.21)),(14.3-I294)/0.1*10,(IF((AND(I294&gt;6)*(I294&lt;11.01)),(12.65-I294)/0.05*10,0))))))</f>
        <v>0</v>
      </c>
      <c r="L294" s="458"/>
      <c r="M294" s="168">
        <f>INT(IF(L294&lt;1,0,(L294-0.945)/0.055)*10)</f>
        <v>0</v>
      </c>
      <c r="N294" s="458"/>
      <c r="O294" s="168">
        <f>INT(IF(N294&lt;3,0,(N294-2.85)/0.15)*10)</f>
        <v>0</v>
      </c>
      <c r="P294" s="108"/>
      <c r="Q294" s="168">
        <f>INT(IF(P294&lt;5,0,(P294-4)/1)*10)</f>
        <v>0</v>
      </c>
      <c r="R294" s="109"/>
      <c r="S294" s="288">
        <f>INT(IF(R294&lt;30,0,(R294-27)/3)*10)</f>
        <v>0</v>
      </c>
      <c r="T294" s="458"/>
      <c r="U294" s="168">
        <f>INT(IF(T294&lt;2.2,0,(T294-2.135)/0.065)*10)</f>
        <v>0</v>
      </c>
      <c r="V294" s="109"/>
      <c r="W294" s="168">
        <f>INT(IF(V294&lt;5,0,(V294-4.3)/0.7)*10)</f>
        <v>0</v>
      </c>
      <c r="X294" s="96"/>
      <c r="Y294" s="168">
        <f>INT(IF(X294&lt;10,0,(X294-9)/1)*10)</f>
        <v>0</v>
      </c>
      <c r="Z294" s="458"/>
      <c r="AA294" s="168">
        <f>INT(IF(Z294&lt;5,0,(Z294-4.25)/0.75)*10)</f>
        <v>0</v>
      </c>
      <c r="AB294" s="306"/>
      <c r="AC294" s="108"/>
      <c r="AD294" s="482"/>
      <c r="AE294" s="265">
        <f>IF(AF294="ANO",(MAX(AL294:AN294)),0)</f>
        <v>0</v>
      </c>
      <c r="AF294" s="270" t="str">
        <f>IF(AND(ISNUMBER(AB294))*((ISNUMBER(AC294)))*(((ISNUMBER(AD294)))),"NE",IF(AND(ISNUMBER(AB294))*((ISNUMBER(AC294))),"NE",IF(AND(ISNUMBER(AB294))*((ISNUMBER(AD294))),"NE",IF(AND(ISNUMBER(AC294))*((ISNUMBER(AD294))),"NE",IF(AND(AB294="")*((AC294=""))*(((AD294=""))),"NE","ANO")))))</f>
        <v>NE</v>
      </c>
      <c r="AG294" s="166">
        <f>SUM(K294+M294+O294+Q294+S294+U294+W294+Y294+AA294+AE294)</f>
        <v>0</v>
      </c>
      <c r="AJ294" s="45">
        <f>AG296</f>
        <v>0</v>
      </c>
      <c r="AK294" s="45"/>
      <c r="AL294" s="260">
        <f>INT(IF(AB294&lt;25,0,(AB294-23.5)/1.5)*10)</f>
        <v>0</v>
      </c>
      <c r="AM294" s="260">
        <f>INT(IF(AC294&lt;120,0,(AC294-117.6)/2.4)*10)</f>
        <v>0</v>
      </c>
      <c r="AN294" s="260">
        <f>INT(IF(AO294&gt;=441,0,(442.5-AO294)/2.5)*10)</f>
        <v>0</v>
      </c>
      <c r="AO294" s="282">
        <f>IF(AND(AP294=0,AQ294=0),"",AP294*60+AQ294)</f>
      </c>
      <c r="AP294" s="282">
        <f>HOUR(AD294)</f>
        <v>0</v>
      </c>
      <c r="AQ294" s="282">
        <f>MINUTE(AD294)</f>
        <v>0</v>
      </c>
      <c r="AT294" s="188">
        <f>D292</f>
        <v>0</v>
      </c>
      <c r="AU294" s="187">
        <f>IF(A294="A","QD","")</f>
      </c>
    </row>
    <row r="295" spans="2:47" ht="12.75" hidden="1">
      <c r="B295" s="516"/>
      <c r="C295" s="296"/>
      <c r="D295" s="111"/>
      <c r="E295" s="111"/>
      <c r="F295" s="322" t="s">
        <v>171</v>
      </c>
      <c r="G295" s="337"/>
      <c r="H295" s="434">
        <f>SUM(G295-G294)</f>
        <v>0</v>
      </c>
      <c r="I295" s="455"/>
      <c r="J295" s="107"/>
      <c r="K295" s="168">
        <f>INT(IF(J295="E",(IF((AND(I295&gt;10.99)*(I295&lt;14.21)),(14.3-I295)/0.1*10,(IF((AND(I295&gt;6)*(I295&lt;11.01)),(12.65-I295)/0.05*10,0))))+50,(IF((AND(I295&gt;10.99)*(I295&lt;14.21)),(14.3-I295)/0.1*10,(IF((AND(I295&gt;6)*(I295&lt;11.01)),(12.65-I295)/0.05*10,0))))))</f>
        <v>0</v>
      </c>
      <c r="L295" s="455"/>
      <c r="M295" s="168">
        <f>INT(IF(L295&lt;1,0,(L295-0.945)/0.055)*10)</f>
        <v>0</v>
      </c>
      <c r="N295" s="455"/>
      <c r="O295" s="168">
        <f>INT(IF(N295&lt;3,0,(N295-2.85)/0.15)*10)</f>
        <v>0</v>
      </c>
      <c r="P295" s="108"/>
      <c r="Q295" s="168">
        <f>INT(IF(P295&lt;5,0,(P295-4)/1)*10)</f>
        <v>0</v>
      </c>
      <c r="R295" s="109"/>
      <c r="S295" s="288">
        <f>INT(IF(R295&lt;30,0,(R295-27)/3)*10)</f>
        <v>0</v>
      </c>
      <c r="T295" s="455"/>
      <c r="U295" s="168">
        <f>INT(IF(T295&lt;2.2,0,(T295-2.135)/0.065)*10)</f>
        <v>0</v>
      </c>
      <c r="V295" s="109"/>
      <c r="W295" s="168">
        <f>INT(IF(V295&lt;5,0,(V295-4.3)/0.7)*10)</f>
        <v>0</v>
      </c>
      <c r="X295" s="96"/>
      <c r="Y295" s="168">
        <f>INT(IF(X295&lt;10,0,(X295-9)/1)*10)</f>
        <v>0</v>
      </c>
      <c r="Z295" s="458"/>
      <c r="AA295" s="168">
        <f>INT(IF(Z295&lt;5,0,(Z295-4.25)/0.75)*10)</f>
        <v>0</v>
      </c>
      <c r="AB295" s="306"/>
      <c r="AC295" s="108"/>
      <c r="AD295" s="483"/>
      <c r="AE295" s="265">
        <f>IF(AF295="ANO",(MAX(AL295:AN295)),0)</f>
        <v>0</v>
      </c>
      <c r="AF295" s="270" t="str">
        <f>IF(AND(ISNUMBER(AB295))*((ISNUMBER(AC295)))*(((ISNUMBER(AD295)))),"NE",IF(AND(ISNUMBER(AB295))*((ISNUMBER(AC295))),"NE",IF(AND(ISNUMBER(AB295))*((ISNUMBER(AD295))),"NE",IF(AND(ISNUMBER(AC295))*((ISNUMBER(AD295))),"NE",IF(AND(AB295="")*((AC295=""))*(((AD295=""))),"NE","ANO")))))</f>
        <v>NE</v>
      </c>
      <c r="AG295" s="167">
        <f>SUM(K295+M295+O295+Q295+S295+U295+W295+Y295+AA295+AE295)</f>
        <v>0</v>
      </c>
      <c r="AJ295" s="45">
        <f>AG296</f>
        <v>0</v>
      </c>
      <c r="AK295" s="45"/>
      <c r="AL295" s="260">
        <f>INT(IF(AB295&lt;25,0,(AB295-23.5)/1.5)*10)</f>
        <v>0</v>
      </c>
      <c r="AM295" s="260">
        <f>INT(IF(AC295&lt;120,0,(AC295-117.6)/2.4)*10)</f>
        <v>0</v>
      </c>
      <c r="AN295" s="260">
        <f>INT(IF(AO295&gt;=441,0,(442.5-AO295)/2.5)*10)</f>
        <v>0</v>
      </c>
      <c r="AO295" s="282">
        <f>IF(AND(AP295=0,AQ295=0),"",AP295*60+AQ295)</f>
      </c>
      <c r="AP295" s="282">
        <f>HOUR(AD295)</f>
        <v>0</v>
      </c>
      <c r="AQ295" s="282">
        <f>MINUTE(AD295)</f>
        <v>0</v>
      </c>
      <c r="AT295" s="188">
        <f>D292</f>
        <v>0</v>
      </c>
      <c r="AU295" s="187">
        <f>IF(A295="A","QD","")</f>
      </c>
    </row>
    <row r="296" spans="2:43" ht="13.5" hidden="1" thickBot="1">
      <c r="B296" s="516"/>
      <c r="C296" s="299"/>
      <c r="D296" s="112"/>
      <c r="E296" s="112"/>
      <c r="F296" s="326"/>
      <c r="G296" s="112"/>
      <c r="H296" s="112"/>
      <c r="I296" s="462"/>
      <c r="J296" s="112"/>
      <c r="K296" s="112"/>
      <c r="L296" s="462"/>
      <c r="M296" s="112"/>
      <c r="N296" s="462"/>
      <c r="O296" s="112"/>
      <c r="P296" s="112"/>
      <c r="Q296" s="112"/>
      <c r="R296" s="112"/>
      <c r="S296" s="115"/>
      <c r="T296" s="462"/>
      <c r="U296" s="112"/>
      <c r="V296" s="112"/>
      <c r="W296" s="112"/>
      <c r="X296" s="112"/>
      <c r="Y296" s="112"/>
      <c r="Z296" s="462"/>
      <c r="AA296" s="112"/>
      <c r="AB296" s="112"/>
      <c r="AC296" s="112"/>
      <c r="AD296" s="462"/>
      <c r="AE296" s="215" t="s">
        <v>166</v>
      </c>
      <c r="AF296" s="216"/>
      <c r="AG296" s="217">
        <f>SUM(AG294:AG295)</f>
        <v>0</v>
      </c>
      <c r="AJ296" s="36">
        <f>AG296</f>
        <v>0</v>
      </c>
      <c r="AK296" s="36"/>
      <c r="AL296" s="36"/>
      <c r="AM296" s="36"/>
      <c r="AN296" s="36"/>
      <c r="AP296" s="15"/>
      <c r="AQ296" s="20"/>
    </row>
    <row r="297" spans="2:43" ht="13.5" hidden="1" thickBot="1">
      <c r="B297" s="516"/>
      <c r="C297" s="376"/>
      <c r="D297" s="377"/>
      <c r="E297" s="377"/>
      <c r="F297" s="378"/>
      <c r="G297" s="378"/>
      <c r="H297" s="378"/>
      <c r="I297" s="460"/>
      <c r="J297" s="378"/>
      <c r="K297" s="379"/>
      <c r="L297" s="460"/>
      <c r="M297" s="379"/>
      <c r="N297" s="460"/>
      <c r="O297" s="379"/>
      <c r="P297" s="378"/>
      <c r="Q297" s="379"/>
      <c r="R297" s="378"/>
      <c r="S297" s="379"/>
      <c r="T297" s="460"/>
      <c r="U297" s="379"/>
      <c r="V297" s="380"/>
      <c r="W297" s="379"/>
      <c r="X297" s="378"/>
      <c r="Y297" s="379"/>
      <c r="Z297" s="460"/>
      <c r="AA297" s="379"/>
      <c r="AB297" s="381"/>
      <c r="AC297" s="380"/>
      <c r="AD297" s="485"/>
      <c r="AE297" s="379"/>
      <c r="AF297" s="382"/>
      <c r="AG297" s="383"/>
      <c r="AJ297" s="36">
        <f>AG296</f>
        <v>0</v>
      </c>
      <c r="AK297" s="36"/>
      <c r="AL297" s="36"/>
      <c r="AM297" s="36"/>
      <c r="AN297" s="36"/>
      <c r="AP297" s="15"/>
      <c r="AQ297" s="15"/>
    </row>
    <row r="298" spans="2:43" ht="12.75" hidden="1">
      <c r="B298" s="516" t="s">
        <v>73</v>
      </c>
      <c r="C298" s="294" t="s">
        <v>145</v>
      </c>
      <c r="D298" s="315"/>
      <c r="E298" s="317"/>
      <c r="F298" s="314"/>
      <c r="G298" s="151"/>
      <c r="H298" s="151"/>
      <c r="I298" s="453" t="s">
        <v>11</v>
      </c>
      <c r="J298" s="153"/>
      <c r="K298" s="154" t="s">
        <v>21</v>
      </c>
      <c r="L298" s="466" t="s">
        <v>0</v>
      </c>
      <c r="M298" s="154" t="s">
        <v>21</v>
      </c>
      <c r="N298" s="466" t="s">
        <v>12</v>
      </c>
      <c r="O298" s="154" t="s">
        <v>21</v>
      </c>
      <c r="P298" s="156" t="s">
        <v>13</v>
      </c>
      <c r="Q298" s="154" t="s">
        <v>21</v>
      </c>
      <c r="R298" s="157" t="s">
        <v>23</v>
      </c>
      <c r="S298" s="154" t="s">
        <v>21</v>
      </c>
      <c r="T298" s="475" t="s">
        <v>14</v>
      </c>
      <c r="U298" s="154" t="s">
        <v>21</v>
      </c>
      <c r="V298" s="152" t="s">
        <v>15</v>
      </c>
      <c r="W298" s="154" t="s">
        <v>21</v>
      </c>
      <c r="X298" s="155" t="s">
        <v>35</v>
      </c>
      <c r="Y298" s="154" t="s">
        <v>21</v>
      </c>
      <c r="Z298" s="475" t="s">
        <v>1</v>
      </c>
      <c r="AA298" s="154" t="s">
        <v>21</v>
      </c>
      <c r="AB298" s="307" t="s">
        <v>22</v>
      </c>
      <c r="AC298" s="152" t="s">
        <v>25</v>
      </c>
      <c r="AD298" s="453" t="s">
        <v>26</v>
      </c>
      <c r="AE298" s="160" t="s">
        <v>21</v>
      </c>
      <c r="AF298" s="165"/>
      <c r="AG298" s="163" t="s">
        <v>2</v>
      </c>
      <c r="AJ298" s="37">
        <f>AG302</f>
        <v>0</v>
      </c>
      <c r="AK298" s="37"/>
      <c r="AL298" s="279" t="s">
        <v>92</v>
      </c>
      <c r="AM298" s="279" t="s">
        <v>92</v>
      </c>
      <c r="AN298" s="279" t="s">
        <v>92</v>
      </c>
      <c r="AO298" s="279" t="s">
        <v>93</v>
      </c>
      <c r="AP298" s="279" t="s">
        <v>94</v>
      </c>
      <c r="AQ298" s="279" t="s">
        <v>95</v>
      </c>
    </row>
    <row r="299" spans="2:43" ht="12.75" hidden="1">
      <c r="B299" s="516"/>
      <c r="C299" s="295" t="s">
        <v>18</v>
      </c>
      <c r="D299" s="333" t="s">
        <v>159</v>
      </c>
      <c r="E299" s="333" t="s">
        <v>160</v>
      </c>
      <c r="F299" s="328" t="s">
        <v>169</v>
      </c>
      <c r="G299" s="96" t="s">
        <v>172</v>
      </c>
      <c r="H299" s="318" t="s">
        <v>173</v>
      </c>
      <c r="I299" s="454" t="s">
        <v>78</v>
      </c>
      <c r="J299" s="98"/>
      <c r="K299" s="114"/>
      <c r="L299" s="467" t="s">
        <v>19</v>
      </c>
      <c r="M299" s="114"/>
      <c r="N299" s="467" t="s">
        <v>19</v>
      </c>
      <c r="O299" s="114"/>
      <c r="P299" s="101" t="s">
        <v>20</v>
      </c>
      <c r="Q299" s="114"/>
      <c r="R299" s="101" t="s">
        <v>20</v>
      </c>
      <c r="S299" s="114"/>
      <c r="T299" s="473" t="s">
        <v>19</v>
      </c>
      <c r="U299" s="114"/>
      <c r="V299" s="98" t="s">
        <v>20</v>
      </c>
      <c r="W299" s="114"/>
      <c r="X299" s="100" t="s">
        <v>20</v>
      </c>
      <c r="Y299" s="114"/>
      <c r="Z299" s="473" t="s">
        <v>19</v>
      </c>
      <c r="AA299" s="114"/>
      <c r="AB299" s="308" t="s">
        <v>19</v>
      </c>
      <c r="AC299" s="98" t="s">
        <v>19</v>
      </c>
      <c r="AD299" s="481" t="s">
        <v>79</v>
      </c>
      <c r="AE299" s="101"/>
      <c r="AF299" s="149"/>
      <c r="AG299" s="164" t="s">
        <v>96</v>
      </c>
      <c r="AJ299" s="37">
        <f>AG302</f>
        <v>0</v>
      </c>
      <c r="AK299" s="37"/>
      <c r="AL299" s="280" t="s">
        <v>22</v>
      </c>
      <c r="AM299" s="280" t="s">
        <v>25</v>
      </c>
      <c r="AN299" s="280" t="s">
        <v>91</v>
      </c>
      <c r="AO299" s="281" t="s">
        <v>91</v>
      </c>
      <c r="AP299" s="281" t="s">
        <v>91</v>
      </c>
      <c r="AQ299" s="281" t="s">
        <v>91</v>
      </c>
    </row>
    <row r="300" spans="2:47" ht="12.75" hidden="1">
      <c r="B300" s="516"/>
      <c r="C300" s="296"/>
      <c r="D300" s="105"/>
      <c r="E300" s="105"/>
      <c r="F300" s="321" t="s">
        <v>170</v>
      </c>
      <c r="G300" s="337"/>
      <c r="H300" s="176"/>
      <c r="I300" s="458"/>
      <c r="J300" s="110"/>
      <c r="K300" s="168">
        <f>INT(IF(J300="E",(IF((AND(I300&gt;10.99)*(I300&lt;14.21)),(14.3-I300)/0.1*10,(IF((AND(I300&gt;6)*(I300&lt;11.01)),(12.65-I300)/0.05*10,0))))+50,(IF((AND(I300&gt;10.99)*(I300&lt;14.21)),(14.3-I300)/0.1*10,(IF((AND(I300&gt;6)*(I300&lt;11.01)),(12.65-I300)/0.05*10,0))))))</f>
        <v>0</v>
      </c>
      <c r="L300" s="458"/>
      <c r="M300" s="168">
        <f>INT(IF(L300&lt;1,0,(L300-0.945)/0.055)*10)</f>
        <v>0</v>
      </c>
      <c r="N300" s="458"/>
      <c r="O300" s="168">
        <f>INT(IF(N300&lt;3,0,(N300-2.85)/0.15)*10)</f>
        <v>0</v>
      </c>
      <c r="P300" s="108"/>
      <c r="Q300" s="168">
        <f>INT(IF(P300&lt;5,0,(P300-4)/1)*10)</f>
        <v>0</v>
      </c>
      <c r="R300" s="109"/>
      <c r="S300" s="288">
        <f>INT(IF(R300&lt;30,0,(R300-27)/3)*10)</f>
        <v>0</v>
      </c>
      <c r="T300" s="458"/>
      <c r="U300" s="168">
        <f>INT(IF(T300&lt;2.2,0,(T300-2.135)/0.065)*10)</f>
        <v>0</v>
      </c>
      <c r="V300" s="109"/>
      <c r="W300" s="168">
        <f>INT(IF(V300&lt;5,0,(V300-4.3)/0.7)*10)</f>
        <v>0</v>
      </c>
      <c r="X300" s="96"/>
      <c r="Y300" s="168">
        <f>INT(IF(X300&lt;10,0,(X300-9)/1)*10)</f>
        <v>0</v>
      </c>
      <c r="Z300" s="458"/>
      <c r="AA300" s="168">
        <f>INT(IF(Z300&lt;5,0,(Z300-4.25)/0.75)*10)</f>
        <v>0</v>
      </c>
      <c r="AB300" s="306"/>
      <c r="AC300" s="108"/>
      <c r="AD300" s="482"/>
      <c r="AE300" s="265">
        <f>IF(AF300="ANO",(MAX(AL300:AN300)),0)</f>
        <v>0</v>
      </c>
      <c r="AF300" s="270" t="str">
        <f>IF(AND(ISNUMBER(AB300))*((ISNUMBER(AC300)))*(((ISNUMBER(AD300)))),"NE",IF(AND(ISNUMBER(AB300))*((ISNUMBER(AC300))),"NE",IF(AND(ISNUMBER(AB300))*((ISNUMBER(AD300))),"NE",IF(AND(ISNUMBER(AC300))*((ISNUMBER(AD300))),"NE",IF(AND(AB300="")*((AC300=""))*(((AD300=""))),"NE","ANO")))))</f>
        <v>NE</v>
      </c>
      <c r="AG300" s="166">
        <f>SUM(K300+M300+O300+Q300+S300+U300+W300+Y300+AA300+AE300)</f>
        <v>0</v>
      </c>
      <c r="AJ300" s="45">
        <f>AG302</f>
        <v>0</v>
      </c>
      <c r="AK300" s="45"/>
      <c r="AL300" s="260">
        <f>INT(IF(AB300&lt;25,0,(AB300-23.5)/1.5)*10)</f>
        <v>0</v>
      </c>
      <c r="AM300" s="260">
        <f>INT(IF(AC300&lt;120,0,(AC300-117.6)/2.4)*10)</f>
        <v>0</v>
      </c>
      <c r="AN300" s="260">
        <f>INT(IF(AO300&gt;=441,0,(442.5-AO300)/2.5)*10)</f>
        <v>0</v>
      </c>
      <c r="AO300" s="282">
        <f>IF(AND(AP300=0,AQ300=0),"",AP300*60+AQ300)</f>
      </c>
      <c r="AP300" s="282">
        <f>HOUR(AD300)</f>
        <v>0</v>
      </c>
      <c r="AQ300" s="282">
        <f>MINUTE(AD300)</f>
        <v>0</v>
      </c>
      <c r="AT300" s="188">
        <f>D298</f>
        <v>0</v>
      </c>
      <c r="AU300" s="187">
        <f>IF(A300="A","QD","")</f>
      </c>
    </row>
    <row r="301" spans="2:47" ht="12.75" hidden="1">
      <c r="B301" s="516"/>
      <c r="C301" s="296"/>
      <c r="D301" s="111"/>
      <c r="E301" s="111"/>
      <c r="F301" s="322" t="s">
        <v>171</v>
      </c>
      <c r="G301" s="337"/>
      <c r="H301" s="434">
        <f>SUM(G301-G300)</f>
        <v>0</v>
      </c>
      <c r="I301" s="455"/>
      <c r="J301" s="107"/>
      <c r="K301" s="168">
        <f>INT(IF(J301="E",(IF((AND(I301&gt;10.99)*(I301&lt;14.21)),(14.3-I301)/0.1*10,(IF((AND(I301&gt;6)*(I301&lt;11.01)),(12.65-I301)/0.05*10,0))))+50,(IF((AND(I301&gt;10.99)*(I301&lt;14.21)),(14.3-I301)/0.1*10,(IF((AND(I301&gt;6)*(I301&lt;11.01)),(12.65-I301)/0.05*10,0))))))</f>
        <v>0</v>
      </c>
      <c r="L301" s="455"/>
      <c r="M301" s="168">
        <f>INT(IF(L301&lt;1,0,(L301-0.945)/0.055)*10)</f>
        <v>0</v>
      </c>
      <c r="N301" s="455"/>
      <c r="O301" s="168">
        <f>INT(IF(N301&lt;3,0,(N301-2.85)/0.15)*10)</f>
        <v>0</v>
      </c>
      <c r="P301" s="108"/>
      <c r="Q301" s="168">
        <f>INT(IF(P301&lt;5,0,(P301-4)/1)*10)</f>
        <v>0</v>
      </c>
      <c r="R301" s="109"/>
      <c r="S301" s="288">
        <f>INT(IF(R301&lt;30,0,(R301-27)/3)*10)</f>
        <v>0</v>
      </c>
      <c r="T301" s="455"/>
      <c r="U301" s="168">
        <f>INT(IF(T301&lt;2.2,0,(T301-2.135)/0.065)*10)</f>
        <v>0</v>
      </c>
      <c r="V301" s="109"/>
      <c r="W301" s="168">
        <f>INT(IF(V301&lt;5,0,(V301-4.3)/0.7)*10)</f>
        <v>0</v>
      </c>
      <c r="X301" s="96"/>
      <c r="Y301" s="168">
        <f>INT(IF(X301&lt;10,0,(X301-9)/1)*10)</f>
        <v>0</v>
      </c>
      <c r="Z301" s="458"/>
      <c r="AA301" s="168">
        <f>INT(IF(Z301&lt;5,0,(Z301-4.25)/0.75)*10)</f>
        <v>0</v>
      </c>
      <c r="AB301" s="306"/>
      <c r="AC301" s="108"/>
      <c r="AD301" s="483"/>
      <c r="AE301" s="265">
        <f>IF(AF301="ANO",(MAX(AL301:AN301)),0)</f>
        <v>0</v>
      </c>
      <c r="AF301" s="270" t="str">
        <f>IF(AND(ISNUMBER(AB301))*((ISNUMBER(AC301)))*(((ISNUMBER(AD301)))),"NE",IF(AND(ISNUMBER(AB301))*((ISNUMBER(AC301))),"NE",IF(AND(ISNUMBER(AB301))*((ISNUMBER(AD301))),"NE",IF(AND(ISNUMBER(AC301))*((ISNUMBER(AD301))),"NE",IF(AND(AB301="")*((AC301=""))*(((AD301=""))),"NE","ANO")))))</f>
        <v>NE</v>
      </c>
      <c r="AG301" s="167">
        <f>SUM(K301+M301+O301+Q301+S301+U301+W301+Y301+AA301+AE301)</f>
        <v>0</v>
      </c>
      <c r="AJ301" s="45">
        <f>AG302</f>
        <v>0</v>
      </c>
      <c r="AK301" s="45"/>
      <c r="AL301" s="260">
        <f>INT(IF(AB301&lt;25,0,(AB301-23.5)/1.5)*10)</f>
        <v>0</v>
      </c>
      <c r="AM301" s="260">
        <f>INT(IF(AC301&lt;120,0,(AC301-117.6)/2.4)*10)</f>
        <v>0</v>
      </c>
      <c r="AN301" s="260">
        <f>INT(IF(AO301&gt;=441,0,(442.5-AO301)/2.5)*10)</f>
        <v>0</v>
      </c>
      <c r="AO301" s="282">
        <f>IF(AND(AP301=0,AQ301=0),"",AP301*60+AQ301)</f>
      </c>
      <c r="AP301" s="282">
        <f>HOUR(AD301)</f>
        <v>0</v>
      </c>
      <c r="AQ301" s="282">
        <f>MINUTE(AD301)</f>
        <v>0</v>
      </c>
      <c r="AT301" s="188">
        <f>D298</f>
        <v>0</v>
      </c>
      <c r="AU301" s="187">
        <f>IF(A301="A","QD","")</f>
      </c>
    </row>
    <row r="302" spans="2:47" ht="13.5" hidden="1" thickBot="1">
      <c r="B302" s="516"/>
      <c r="C302" s="299"/>
      <c r="D302" s="112"/>
      <c r="E302" s="112"/>
      <c r="F302" s="326"/>
      <c r="G302" s="112"/>
      <c r="H302" s="112"/>
      <c r="I302" s="462"/>
      <c r="J302" s="112"/>
      <c r="K302" s="112"/>
      <c r="L302" s="462"/>
      <c r="M302" s="112"/>
      <c r="N302" s="462"/>
      <c r="O302" s="112"/>
      <c r="P302" s="112"/>
      <c r="Q302" s="112"/>
      <c r="R302" s="112"/>
      <c r="S302" s="112"/>
      <c r="T302" s="462"/>
      <c r="U302" s="112"/>
      <c r="V302" s="112"/>
      <c r="W302" s="112"/>
      <c r="X302" s="112"/>
      <c r="Y302" s="112"/>
      <c r="Z302" s="462"/>
      <c r="AA302" s="112"/>
      <c r="AB302" s="112"/>
      <c r="AC302" s="112"/>
      <c r="AD302" s="462"/>
      <c r="AE302" s="215" t="s">
        <v>166</v>
      </c>
      <c r="AF302" s="216"/>
      <c r="AG302" s="217">
        <f>SUM(AG300:AG301)</f>
        <v>0</v>
      </c>
      <c r="AJ302" s="36">
        <f>AG302</f>
        <v>0</v>
      </c>
      <c r="AK302" s="36"/>
      <c r="AL302" s="285"/>
      <c r="AM302" s="285"/>
      <c r="AN302" s="285"/>
      <c r="AO302" s="203"/>
      <c r="AP302" s="203"/>
      <c r="AQ302" s="203"/>
      <c r="AT302" s="23"/>
      <c r="AU302" s="23"/>
    </row>
    <row r="303" spans="2:47" ht="13.5" hidden="1" thickBot="1">
      <c r="B303" s="516"/>
      <c r="C303" s="376"/>
      <c r="D303" s="377"/>
      <c r="E303" s="377"/>
      <c r="F303" s="378"/>
      <c r="G303" s="378"/>
      <c r="H303" s="378"/>
      <c r="I303" s="460"/>
      <c r="J303" s="378"/>
      <c r="K303" s="379"/>
      <c r="L303" s="460"/>
      <c r="M303" s="379"/>
      <c r="N303" s="460"/>
      <c r="O303" s="379"/>
      <c r="P303" s="378"/>
      <c r="Q303" s="379"/>
      <c r="R303" s="378"/>
      <c r="S303" s="379"/>
      <c r="T303" s="460"/>
      <c r="U303" s="379"/>
      <c r="V303" s="380"/>
      <c r="W303" s="379"/>
      <c r="X303" s="378"/>
      <c r="Y303" s="379"/>
      <c r="Z303" s="460"/>
      <c r="AA303" s="379"/>
      <c r="AB303" s="381"/>
      <c r="AC303" s="380"/>
      <c r="AD303" s="485"/>
      <c r="AE303" s="379"/>
      <c r="AF303" s="382"/>
      <c r="AG303" s="383"/>
      <c r="AJ303" s="36">
        <f>AG302</f>
        <v>0</v>
      </c>
      <c r="AK303" s="36"/>
      <c r="AL303" s="285"/>
      <c r="AM303" s="285"/>
      <c r="AN303" s="285"/>
      <c r="AO303" s="203"/>
      <c r="AP303" s="203"/>
      <c r="AQ303" s="203"/>
      <c r="AT303" s="15"/>
      <c r="AU303" s="15"/>
    </row>
    <row r="304" spans="2:47" ht="12.75" hidden="1">
      <c r="B304" s="516" t="s">
        <v>74</v>
      </c>
      <c r="C304" s="294" t="s">
        <v>146</v>
      </c>
      <c r="D304" s="315"/>
      <c r="E304" s="317"/>
      <c r="F304" s="324"/>
      <c r="G304" s="151"/>
      <c r="H304" s="151"/>
      <c r="I304" s="453" t="s">
        <v>11</v>
      </c>
      <c r="J304" s="153"/>
      <c r="K304" s="154" t="s">
        <v>21</v>
      </c>
      <c r="L304" s="466" t="s">
        <v>0</v>
      </c>
      <c r="M304" s="154" t="s">
        <v>21</v>
      </c>
      <c r="N304" s="466" t="s">
        <v>12</v>
      </c>
      <c r="O304" s="154" t="s">
        <v>21</v>
      </c>
      <c r="P304" s="156" t="s">
        <v>13</v>
      </c>
      <c r="Q304" s="154" t="s">
        <v>21</v>
      </c>
      <c r="R304" s="157" t="s">
        <v>23</v>
      </c>
      <c r="S304" s="154" t="s">
        <v>21</v>
      </c>
      <c r="T304" s="475" t="s">
        <v>14</v>
      </c>
      <c r="U304" s="154" t="s">
        <v>21</v>
      </c>
      <c r="V304" s="152" t="s">
        <v>15</v>
      </c>
      <c r="W304" s="154" t="s">
        <v>21</v>
      </c>
      <c r="X304" s="155" t="s">
        <v>35</v>
      </c>
      <c r="Y304" s="154" t="s">
        <v>21</v>
      </c>
      <c r="Z304" s="475" t="s">
        <v>1</v>
      </c>
      <c r="AA304" s="154" t="s">
        <v>21</v>
      </c>
      <c r="AB304" s="157" t="s">
        <v>22</v>
      </c>
      <c r="AC304" s="152" t="s">
        <v>25</v>
      </c>
      <c r="AD304" s="453" t="s">
        <v>26</v>
      </c>
      <c r="AE304" s="160" t="s">
        <v>21</v>
      </c>
      <c r="AF304" s="165"/>
      <c r="AG304" s="163" t="s">
        <v>2</v>
      </c>
      <c r="AJ304" s="37">
        <f>AG308</f>
        <v>0</v>
      </c>
      <c r="AK304" s="37"/>
      <c r="AL304" s="279" t="s">
        <v>92</v>
      </c>
      <c r="AM304" s="279" t="s">
        <v>92</v>
      </c>
      <c r="AN304" s="279" t="s">
        <v>92</v>
      </c>
      <c r="AO304" s="279" t="s">
        <v>93</v>
      </c>
      <c r="AP304" s="279" t="s">
        <v>94</v>
      </c>
      <c r="AQ304" s="279" t="s">
        <v>95</v>
      </c>
      <c r="AT304" s="18"/>
      <c r="AU304" s="17"/>
    </row>
    <row r="305" spans="2:47" ht="12.75" hidden="1">
      <c r="B305" s="516"/>
      <c r="C305" s="295" t="s">
        <v>18</v>
      </c>
      <c r="D305" s="333" t="s">
        <v>159</v>
      </c>
      <c r="E305" s="333" t="s">
        <v>160</v>
      </c>
      <c r="F305" s="328" t="s">
        <v>169</v>
      </c>
      <c r="G305" s="96" t="s">
        <v>172</v>
      </c>
      <c r="H305" s="318" t="s">
        <v>173</v>
      </c>
      <c r="I305" s="454" t="s">
        <v>78</v>
      </c>
      <c r="J305" s="98"/>
      <c r="K305" s="114"/>
      <c r="L305" s="467" t="s">
        <v>19</v>
      </c>
      <c r="M305" s="114"/>
      <c r="N305" s="467" t="s">
        <v>19</v>
      </c>
      <c r="O305" s="114"/>
      <c r="P305" s="101" t="s">
        <v>20</v>
      </c>
      <c r="Q305" s="114"/>
      <c r="R305" s="101" t="s">
        <v>20</v>
      </c>
      <c r="S305" s="114"/>
      <c r="T305" s="473" t="s">
        <v>19</v>
      </c>
      <c r="U305" s="114"/>
      <c r="V305" s="98" t="s">
        <v>20</v>
      </c>
      <c r="W305" s="114"/>
      <c r="X305" s="100" t="s">
        <v>20</v>
      </c>
      <c r="Y305" s="114"/>
      <c r="Z305" s="473" t="s">
        <v>19</v>
      </c>
      <c r="AA305" s="114"/>
      <c r="AB305" s="101" t="s">
        <v>19</v>
      </c>
      <c r="AC305" s="98" t="s">
        <v>19</v>
      </c>
      <c r="AD305" s="481" t="s">
        <v>79</v>
      </c>
      <c r="AE305" s="101"/>
      <c r="AF305" s="149"/>
      <c r="AG305" s="164" t="s">
        <v>96</v>
      </c>
      <c r="AJ305" s="37">
        <f>AG308</f>
        <v>0</v>
      </c>
      <c r="AK305" s="37"/>
      <c r="AL305" s="280" t="s">
        <v>22</v>
      </c>
      <c r="AM305" s="280" t="s">
        <v>25</v>
      </c>
      <c r="AN305" s="280" t="s">
        <v>91</v>
      </c>
      <c r="AO305" s="281" t="s">
        <v>91</v>
      </c>
      <c r="AP305" s="281" t="s">
        <v>91</v>
      </c>
      <c r="AQ305" s="281" t="s">
        <v>91</v>
      </c>
      <c r="AT305" s="18"/>
      <c r="AU305" s="17"/>
    </row>
    <row r="306" spans="2:47" ht="12.75" hidden="1">
      <c r="B306" s="516"/>
      <c r="C306" s="296"/>
      <c r="D306" s="105"/>
      <c r="E306" s="105"/>
      <c r="F306" s="321" t="s">
        <v>170</v>
      </c>
      <c r="G306" s="337"/>
      <c r="H306" s="176"/>
      <c r="I306" s="458"/>
      <c r="J306" s="110"/>
      <c r="K306" s="168">
        <f>INT(IF(J306="E",(IF((AND(I306&gt;10.99)*(I306&lt;14.21)),(14.3-I306)/0.1*10,(IF((AND(I306&gt;6)*(I306&lt;11.01)),(12.65-I306)/0.05*10,0))))+50,(IF((AND(I306&gt;10.99)*(I306&lt;14.21)),(14.3-I306)/0.1*10,(IF((AND(I306&gt;6)*(I306&lt;11.01)),(12.65-I306)/0.05*10,0))))))</f>
        <v>0</v>
      </c>
      <c r="L306" s="458"/>
      <c r="M306" s="168">
        <f>INT(IF(L306&lt;1,0,(L306-0.945)/0.055)*10)</f>
        <v>0</v>
      </c>
      <c r="N306" s="458"/>
      <c r="O306" s="168">
        <f>INT(IF(N306&lt;3,0,(N306-2.85)/0.15)*10)</f>
        <v>0</v>
      </c>
      <c r="P306" s="108"/>
      <c r="Q306" s="168">
        <f>INT(IF(P306&lt;5,0,(P306-4)/1)*10)</f>
        <v>0</v>
      </c>
      <c r="R306" s="109"/>
      <c r="S306" s="288">
        <f>INT(IF(R306&lt;30,0,(R306-27)/3)*10)</f>
        <v>0</v>
      </c>
      <c r="T306" s="458"/>
      <c r="U306" s="168">
        <f>INT(IF(T306&lt;2.2,0,(T306-2.135)/0.065)*10)</f>
        <v>0</v>
      </c>
      <c r="V306" s="109"/>
      <c r="W306" s="168">
        <f>INT(IF(V306&lt;5,0,(V306-4.3)/0.7)*10)</f>
        <v>0</v>
      </c>
      <c r="X306" s="96"/>
      <c r="Y306" s="168">
        <f>INT(IF(X306&lt;10,0,(X306-9)/1)*10)</f>
        <v>0</v>
      </c>
      <c r="Z306" s="458"/>
      <c r="AA306" s="168">
        <f>INT(IF(Z306&lt;5,0,(Z306-4.25)/0.75)*10)</f>
        <v>0</v>
      </c>
      <c r="AB306" s="306"/>
      <c r="AC306" s="108"/>
      <c r="AD306" s="482"/>
      <c r="AE306" s="265">
        <f>IF(AF306="ANO",(MAX(AL306:AN306)),0)</f>
        <v>0</v>
      </c>
      <c r="AF306" s="270" t="str">
        <f>IF(AND(ISNUMBER(AB306))*((ISNUMBER(AC306)))*(((ISNUMBER(AD306)))),"NE",IF(AND(ISNUMBER(AB306))*((ISNUMBER(AC306))),"NE",IF(AND(ISNUMBER(AB306))*((ISNUMBER(AD306))),"NE",IF(AND(ISNUMBER(AC306))*((ISNUMBER(AD306))),"NE",IF(AND(AB306="")*((AC306=""))*(((AD306=""))),"NE","ANO")))))</f>
        <v>NE</v>
      </c>
      <c r="AG306" s="166">
        <f>SUM(K306+M306+O306+Q306+S306+U306+W306+Y306+AA306+AE306)</f>
        <v>0</v>
      </c>
      <c r="AJ306" s="45">
        <f>AG308</f>
        <v>0</v>
      </c>
      <c r="AK306" s="45"/>
      <c r="AL306" s="260">
        <f>INT(IF(AB306&lt;25,0,(AB306-23.5)/1.5)*10)</f>
        <v>0</v>
      </c>
      <c r="AM306" s="260">
        <f>INT(IF(AC306&lt;120,0,(AC306-117.6)/2.4)*10)</f>
        <v>0</v>
      </c>
      <c r="AN306" s="260">
        <f>INT(IF(AO306&gt;=441,0,(442.5-AO306)/2.5)*10)</f>
        <v>0</v>
      </c>
      <c r="AO306" s="282">
        <f>IF(AND(AP306=0,AQ306=0),"",AP306*60+AQ306)</f>
      </c>
      <c r="AP306" s="282">
        <f>HOUR(AD306)</f>
        <v>0</v>
      </c>
      <c r="AQ306" s="282">
        <f>MINUTE(AD306)</f>
        <v>0</v>
      </c>
      <c r="AT306" s="188">
        <f>D304</f>
        <v>0</v>
      </c>
      <c r="AU306" s="187">
        <f>IF(A306="A","QD","")</f>
      </c>
    </row>
    <row r="307" spans="2:47" ht="12.75" hidden="1">
      <c r="B307" s="516"/>
      <c r="C307" s="296"/>
      <c r="D307" s="111"/>
      <c r="E307" s="111"/>
      <c r="F307" s="322" t="s">
        <v>171</v>
      </c>
      <c r="G307" s="337"/>
      <c r="H307" s="434">
        <f>SUM(G307-G306)</f>
        <v>0</v>
      </c>
      <c r="I307" s="455"/>
      <c r="J307" s="107"/>
      <c r="K307" s="168">
        <f>INT(IF(J307="E",(IF((AND(I307&gt;10.99)*(I307&lt;14.21)),(14.3-I307)/0.1*10,(IF((AND(I307&gt;6)*(I307&lt;11.01)),(12.65-I307)/0.05*10,0))))+50,(IF((AND(I307&gt;10.99)*(I307&lt;14.21)),(14.3-I307)/0.1*10,(IF((AND(I307&gt;6)*(I307&lt;11.01)),(12.65-I307)/0.05*10,0))))))</f>
        <v>0</v>
      </c>
      <c r="L307" s="455"/>
      <c r="M307" s="168">
        <f>INT(IF(L307&lt;1,0,(L307-0.945)/0.055)*10)</f>
        <v>0</v>
      </c>
      <c r="N307" s="455"/>
      <c r="O307" s="168">
        <f>INT(IF(N307&lt;3,0,(N307-2.85)/0.15)*10)</f>
        <v>0</v>
      </c>
      <c r="P307" s="108"/>
      <c r="Q307" s="168">
        <f>INT(IF(P307&lt;5,0,(P307-4)/1)*10)</f>
        <v>0</v>
      </c>
      <c r="R307" s="109"/>
      <c r="S307" s="288">
        <f>INT(IF(R307&lt;30,0,(R307-27)/3)*10)</f>
        <v>0</v>
      </c>
      <c r="T307" s="455"/>
      <c r="U307" s="168">
        <f>INT(IF(T307&lt;2.2,0,(T307-2.135)/0.065)*10)</f>
        <v>0</v>
      </c>
      <c r="V307" s="109"/>
      <c r="W307" s="168">
        <f>INT(IF(V307&lt;5,0,(V307-4.3)/0.7)*10)</f>
        <v>0</v>
      </c>
      <c r="X307" s="96"/>
      <c r="Y307" s="168">
        <f>INT(IF(X307&lt;10,0,(X307-9)/1)*10)</f>
        <v>0</v>
      </c>
      <c r="Z307" s="458"/>
      <c r="AA307" s="168">
        <f>INT(IF(Z307&lt;5,0,(Z307-4.25)/0.75)*10)</f>
        <v>0</v>
      </c>
      <c r="AB307" s="306"/>
      <c r="AC307" s="108"/>
      <c r="AD307" s="483"/>
      <c r="AE307" s="265">
        <f>IF(AF307="ANO",(MAX(AL307:AN307)),0)</f>
        <v>0</v>
      </c>
      <c r="AF307" s="270" t="str">
        <f>IF(AND(ISNUMBER(AB307))*((ISNUMBER(AC307)))*(((ISNUMBER(AD307)))),"NE",IF(AND(ISNUMBER(AB307))*((ISNUMBER(AC307))),"NE",IF(AND(ISNUMBER(AB307))*((ISNUMBER(AD307))),"NE",IF(AND(ISNUMBER(AC307))*((ISNUMBER(AD307))),"NE",IF(AND(AB307="")*((AC307=""))*(((AD307=""))),"NE","ANO")))))</f>
        <v>NE</v>
      </c>
      <c r="AG307" s="167">
        <f>SUM(K307+M307+O307+Q307+S307+U307+W307+Y307+AA307+AE307)</f>
        <v>0</v>
      </c>
      <c r="AJ307" s="45">
        <f>AG308</f>
        <v>0</v>
      </c>
      <c r="AK307" s="45"/>
      <c r="AL307" s="260">
        <f>INT(IF(AB307&lt;25,0,(AB307-23.5)/1.5)*10)</f>
        <v>0</v>
      </c>
      <c r="AM307" s="260">
        <f>INT(IF(AC307&lt;120,0,(AC307-117.6)/2.4)*10)</f>
        <v>0</v>
      </c>
      <c r="AN307" s="260">
        <f>INT(IF(AO307&gt;=441,0,(442.5-AO307)/2.5)*10)</f>
        <v>0</v>
      </c>
      <c r="AO307" s="282">
        <f>IF(AND(AP307=0,AQ307=0),"",AP307*60+AQ307)</f>
      </c>
      <c r="AP307" s="282">
        <f>HOUR(AD307)</f>
        <v>0</v>
      </c>
      <c r="AQ307" s="282">
        <f>MINUTE(AD307)</f>
        <v>0</v>
      </c>
      <c r="AT307" s="188">
        <f>D304</f>
        <v>0</v>
      </c>
      <c r="AU307" s="187">
        <f>IF(A307="A","QD","")</f>
      </c>
    </row>
    <row r="308" spans="2:47" ht="13.5" hidden="1" thickBot="1">
      <c r="B308" s="516"/>
      <c r="C308" s="299"/>
      <c r="D308" s="112"/>
      <c r="E308" s="112"/>
      <c r="F308" s="326"/>
      <c r="G308" s="112"/>
      <c r="H308" s="112"/>
      <c r="I308" s="462"/>
      <c r="J308" s="112"/>
      <c r="K308" s="112"/>
      <c r="L308" s="462"/>
      <c r="M308" s="112"/>
      <c r="N308" s="462"/>
      <c r="O308" s="112"/>
      <c r="P308" s="112"/>
      <c r="Q308" s="112"/>
      <c r="R308" s="112"/>
      <c r="S308" s="112"/>
      <c r="T308" s="462"/>
      <c r="U308" s="112"/>
      <c r="V308" s="112"/>
      <c r="W308" s="112"/>
      <c r="X308" s="112"/>
      <c r="Y308" s="112"/>
      <c r="Z308" s="462"/>
      <c r="AA308" s="112"/>
      <c r="AB308" s="112"/>
      <c r="AC308" s="112"/>
      <c r="AD308" s="462"/>
      <c r="AE308" s="215" t="s">
        <v>166</v>
      </c>
      <c r="AF308" s="216"/>
      <c r="AG308" s="217">
        <f>SUM(AG306:AG307)</f>
        <v>0</v>
      </c>
      <c r="AJ308" s="36">
        <f>AG308</f>
        <v>0</v>
      </c>
      <c r="AK308" s="36"/>
      <c r="AL308" s="36"/>
      <c r="AM308" s="36"/>
      <c r="AN308" s="36"/>
      <c r="AP308" s="15"/>
      <c r="AQ308" s="20"/>
      <c r="AT308" s="23"/>
      <c r="AU308" s="23"/>
    </row>
    <row r="309" spans="2:47" ht="13.5" hidden="1" thickBot="1">
      <c r="B309" s="516"/>
      <c r="C309" s="376"/>
      <c r="D309" s="377"/>
      <c r="E309" s="377"/>
      <c r="F309" s="378"/>
      <c r="G309" s="378"/>
      <c r="H309" s="378"/>
      <c r="I309" s="460"/>
      <c r="J309" s="378"/>
      <c r="K309" s="379"/>
      <c r="L309" s="460"/>
      <c r="M309" s="379"/>
      <c r="N309" s="460"/>
      <c r="O309" s="379"/>
      <c r="P309" s="378"/>
      <c r="Q309" s="379"/>
      <c r="R309" s="378"/>
      <c r="S309" s="379"/>
      <c r="T309" s="460"/>
      <c r="U309" s="379"/>
      <c r="V309" s="380"/>
      <c r="W309" s="379"/>
      <c r="X309" s="378"/>
      <c r="Y309" s="379"/>
      <c r="Z309" s="460"/>
      <c r="AA309" s="379"/>
      <c r="AB309" s="381"/>
      <c r="AC309" s="380"/>
      <c r="AD309" s="485"/>
      <c r="AE309" s="379"/>
      <c r="AF309" s="382"/>
      <c r="AG309" s="383"/>
      <c r="AJ309" s="36">
        <f>AG308</f>
        <v>0</v>
      </c>
      <c r="AK309" s="36"/>
      <c r="AL309" s="36"/>
      <c r="AM309" s="36"/>
      <c r="AN309" s="36"/>
      <c r="AP309" s="15"/>
      <c r="AQ309" s="15"/>
      <c r="AT309" s="15"/>
      <c r="AU309" s="15"/>
    </row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 formatCells="0" deleteRows="0" sort="0"/>
  <mergeCells count="14">
    <mergeCell ref="J8:AG8"/>
    <mergeCell ref="T3:W3"/>
    <mergeCell ref="R3:S3"/>
    <mergeCell ref="C5:G5"/>
    <mergeCell ref="Z3:AA3"/>
    <mergeCell ref="Z1:AG1"/>
    <mergeCell ref="G1:Y1"/>
    <mergeCell ref="G3:O3"/>
    <mergeCell ref="AE2:AG2"/>
    <mergeCell ref="AD3:AG3"/>
    <mergeCell ref="I5:AG5"/>
    <mergeCell ref="I6:AG6"/>
    <mergeCell ref="C3:D3"/>
    <mergeCell ref="E3:F3"/>
  </mergeCells>
  <dataValidations count="1">
    <dataValidation allowBlank="1" showInputMessage="1" showErrorMessage="1" error="sem nepiš" sqref="S306:S307 S300:S301 S294:S295 S288:S289 S282:S283 S276:S277 S270:S271 S264:S265 S258:S259 S252:S253 S246:S247 S240:S241 S234:S235 S228:S229 S222:S223 S216:S217 S210:S211 S204:S205 S198:S199 S192:S193 S186:S187 S180:S181 S174:S175 S168:S169 S162:S163 S156:S157 S150:S151 S144:S145 S138:S139 S132:S133 S126:S127 S120:S121 S114:S115 S108:S109 S102:S103 S96:S97 S90:S91 S84:S85 S78:S79 S72:S73 S66:S67 S60:S61 S54:S55 S48:S49 S42:S43 S36:S37 S30:S31 S24:S25 S18:S19 S12:S13"/>
  </dataValidations>
  <printOptions/>
  <pageMargins left="0" right="0" top="0.2362204724409449" bottom="0.11811023622047245" header="0.2755905511811024" footer="0.4724409448818898"/>
  <pageSetup horizontalDpi="360" verticalDpi="360" orientation="landscape" paperSize="9" scale="87" r:id="rId2"/>
  <rowBreaks count="6" manualBreakCount="6">
    <brk id="51" max="255" man="1"/>
    <brk id="99" max="255" man="1"/>
    <brk id="147" max="255" man="1"/>
    <brk id="195" max="255" man="1"/>
    <brk id="243" max="255" man="1"/>
    <brk id="2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W59"/>
  <sheetViews>
    <sheetView zoomScale="90" zoomScaleNormal="90" zoomScalePageLayoutView="0" workbookViewId="0" topLeftCell="A1">
      <pane ySplit="9" topLeftCell="BM10" activePane="bottomLeft" state="frozen"/>
      <selection pane="topLeft" activeCell="A1" sqref="A1"/>
      <selection pane="bottomLeft" activeCell="AM8" sqref="AL8:AM9"/>
    </sheetView>
  </sheetViews>
  <sheetFormatPr defaultColWidth="9.140625" defaultRowHeight="12.75"/>
  <cols>
    <col min="1" max="1" width="4.140625" style="10" customWidth="1"/>
    <col min="2" max="2" width="3.28125" style="30" customWidth="1"/>
    <col min="3" max="3" width="13.00390625" style="222" customWidth="1"/>
    <col min="4" max="4" width="14.7109375" style="222" customWidth="1"/>
    <col min="5" max="5" width="4.57421875" style="58" customWidth="1"/>
    <col min="6" max="6" width="4.8515625" style="57" hidden="1" customWidth="1"/>
    <col min="7" max="7" width="4.00390625" style="57" hidden="1" customWidth="1"/>
    <col min="8" max="8" width="16.8515625" style="222" hidden="1" customWidth="1"/>
    <col min="9" max="9" width="3.421875" style="250" hidden="1" customWidth="1"/>
    <col min="10" max="10" width="4.7109375" style="59" customWidth="1"/>
    <col min="11" max="11" width="4.57421875" style="60" customWidth="1"/>
    <col min="12" max="12" width="4.421875" style="58" customWidth="1"/>
    <col min="13" max="13" width="4.140625" style="60" customWidth="1"/>
    <col min="14" max="14" width="5.421875" style="58" customWidth="1"/>
    <col min="15" max="15" width="4.140625" style="60" customWidth="1"/>
    <col min="16" max="16" width="4.7109375" style="60" hidden="1" customWidth="1"/>
    <col min="17" max="17" width="4.28125" style="60" hidden="1" customWidth="1"/>
    <col min="18" max="18" width="4.57421875" style="60" hidden="1" customWidth="1"/>
    <col min="19" max="19" width="5.00390625" style="60" hidden="1" customWidth="1"/>
    <col min="20" max="20" width="4.8515625" style="60" customWidth="1"/>
    <col min="21" max="21" width="4.57421875" style="60" customWidth="1"/>
    <col min="22" max="22" width="5.28125" style="59" hidden="1" customWidth="1"/>
    <col min="23" max="23" width="4.28125" style="60" hidden="1" customWidth="1"/>
    <col min="24" max="24" width="4.57421875" style="58" hidden="1" customWidth="1"/>
    <col min="25" max="25" width="4.140625" style="60" hidden="1" customWidth="1"/>
    <col min="26" max="26" width="6.00390625" style="61" customWidth="1"/>
    <col min="27" max="27" width="4.57421875" style="61" customWidth="1"/>
    <col min="28" max="28" width="4.57421875" style="61" hidden="1" customWidth="1"/>
    <col min="29" max="29" width="4.8515625" style="59" hidden="1" customWidth="1"/>
    <col min="30" max="30" width="5.28125" style="59" customWidth="1"/>
    <col min="31" max="31" width="5.421875" style="60" customWidth="1"/>
    <col min="32" max="32" width="1.8515625" style="62" hidden="1" customWidth="1"/>
    <col min="33" max="33" width="6.28125" style="63" customWidth="1"/>
    <col min="34" max="34" width="9.28125" style="44" customWidth="1"/>
    <col min="35" max="35" width="3.28125" style="30" customWidth="1"/>
    <col min="36" max="36" width="5.57421875" style="30" customWidth="1"/>
    <col min="37" max="39" width="4.140625" style="56" customWidth="1"/>
    <col min="40" max="40" width="4.57421875" style="57" customWidth="1"/>
    <col min="41" max="41" width="7.7109375" style="56" customWidth="1"/>
    <col min="42" max="42" width="6.421875" style="56" customWidth="1"/>
    <col min="43" max="44" width="6.28125" style="56" customWidth="1"/>
    <col min="45" max="46" width="9.140625" style="56" customWidth="1"/>
    <col min="47" max="16384" width="9.140625" style="30" customWidth="1"/>
  </cols>
  <sheetData>
    <row r="1" spans="1:49" s="32" customFormat="1" ht="25.5" customHeight="1">
      <c r="A1" s="11"/>
      <c r="C1" s="557" t="s">
        <v>168</v>
      </c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33"/>
      <c r="AJ1" s="33"/>
      <c r="AK1" s="34"/>
      <c r="AL1" s="34"/>
      <c r="AM1" s="34"/>
      <c r="AN1" s="35"/>
      <c r="AO1" s="34"/>
      <c r="AP1" s="34"/>
      <c r="AQ1" s="34"/>
      <c r="AR1" s="34"/>
      <c r="AS1" s="34"/>
      <c r="AT1" s="34"/>
      <c r="AU1" s="33"/>
      <c r="AV1" s="33"/>
      <c r="AW1" s="33"/>
    </row>
    <row r="2" spans="1:49" s="32" customFormat="1" ht="12" customHeight="1">
      <c r="A2" s="124"/>
      <c r="B2" s="125"/>
      <c r="C2" s="130"/>
      <c r="D2" s="130"/>
      <c r="E2" s="178"/>
      <c r="F2" s="178"/>
      <c r="G2" s="178"/>
      <c r="H2" s="130"/>
      <c r="I2" s="178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33"/>
      <c r="AJ2" s="33"/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3"/>
      <c r="AV2" s="33"/>
      <c r="AW2" s="33"/>
    </row>
    <row r="3" spans="1:49" s="32" customFormat="1" ht="14.25" customHeight="1">
      <c r="A3" s="124"/>
      <c r="B3" s="125"/>
      <c r="C3" s="248" t="s">
        <v>16</v>
      </c>
      <c r="D3" s="558" t="str">
        <f>('Rodinne tymy'!G3)</f>
        <v>ATLETIKA - PRAHA 11</v>
      </c>
      <c r="E3" s="561"/>
      <c r="F3" s="561"/>
      <c r="G3" s="561"/>
      <c r="H3" s="561"/>
      <c r="I3" s="561"/>
      <c r="J3" s="561"/>
      <c r="K3" s="561"/>
      <c r="L3" s="561"/>
      <c r="M3" s="561"/>
      <c r="N3" s="559"/>
      <c r="O3" s="132"/>
      <c r="P3" s="133"/>
      <c r="Q3" s="185"/>
      <c r="R3" s="558" t="s">
        <v>17</v>
      </c>
      <c r="S3" s="559"/>
      <c r="T3" s="560">
        <f>('Rodinne tymy'!T3)</f>
        <v>0</v>
      </c>
      <c r="U3" s="561"/>
      <c r="V3" s="561"/>
      <c r="W3" s="559"/>
      <c r="X3" s="130"/>
      <c r="Y3" s="558" t="str">
        <f>('Rodinne tymy'!AC3)</f>
        <v>okres</v>
      </c>
      <c r="Z3" s="561"/>
      <c r="AA3" s="561"/>
      <c r="AB3" s="561"/>
      <c r="AC3" s="559"/>
      <c r="AD3" s="558">
        <f>('Rodinne tymy'!AD3)</f>
        <v>0</v>
      </c>
      <c r="AE3" s="561"/>
      <c r="AF3" s="561"/>
      <c r="AG3" s="559"/>
      <c r="AH3" s="33"/>
      <c r="AJ3" s="33"/>
      <c r="AK3" s="34"/>
      <c r="AL3" s="34"/>
      <c r="AM3" s="34"/>
      <c r="AN3" s="35"/>
      <c r="AO3" s="34"/>
      <c r="AP3" s="34"/>
      <c r="AQ3" s="34"/>
      <c r="AR3" s="34"/>
      <c r="AS3" s="34"/>
      <c r="AT3" s="34"/>
      <c r="AU3" s="33"/>
      <c r="AV3" s="33"/>
      <c r="AW3" s="33"/>
    </row>
    <row r="4" spans="1:49" s="32" customFormat="1" ht="14.25" customHeight="1">
      <c r="A4" s="124"/>
      <c r="B4" s="125"/>
      <c r="C4" s="130"/>
      <c r="D4" s="130"/>
      <c r="E4" s="178"/>
      <c r="F4" s="178"/>
      <c r="G4" s="178"/>
      <c r="H4" s="130"/>
      <c r="I4" s="178"/>
      <c r="J4" s="97"/>
      <c r="K4" s="97"/>
      <c r="L4" s="97"/>
      <c r="M4" s="97"/>
      <c r="N4" s="97"/>
      <c r="O4" s="97"/>
      <c r="P4" s="186"/>
      <c r="Q4" s="186"/>
      <c r="R4" s="186"/>
      <c r="S4" s="186"/>
      <c r="T4" s="186"/>
      <c r="U4" s="186"/>
      <c r="V4" s="186"/>
      <c r="W4" s="186"/>
      <c r="X4" s="130"/>
      <c r="Y4" s="243"/>
      <c r="Z4" s="186"/>
      <c r="AA4" s="186"/>
      <c r="AB4" s="186"/>
      <c r="AC4" s="186"/>
      <c r="AD4" s="186"/>
      <c r="AE4" s="186"/>
      <c r="AF4" s="186"/>
      <c r="AG4" s="244"/>
      <c r="AH4" s="33"/>
      <c r="AJ4" s="33"/>
      <c r="AK4" s="34"/>
      <c r="AL4" s="34"/>
      <c r="AM4" s="34"/>
      <c r="AN4" s="35"/>
      <c r="AO4" s="34"/>
      <c r="AP4" s="34"/>
      <c r="AQ4" s="34"/>
      <c r="AR4" s="34"/>
      <c r="AS4" s="34"/>
      <c r="AT4" s="34"/>
      <c r="AU4" s="33"/>
      <c r="AV4" s="33"/>
      <c r="AW4" s="33"/>
    </row>
    <row r="5" spans="1:49" s="32" customFormat="1" ht="9.75" customHeight="1">
      <c r="A5" s="124"/>
      <c r="B5" s="125"/>
      <c r="C5" s="554" t="s">
        <v>82</v>
      </c>
      <c r="D5" s="555"/>
      <c r="E5" s="555"/>
      <c r="F5" s="555"/>
      <c r="G5" s="555"/>
      <c r="H5" s="556"/>
      <c r="I5" s="247"/>
      <c r="J5" s="548" t="s">
        <v>36</v>
      </c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50"/>
      <c r="AH5" s="33"/>
      <c r="AJ5" s="33"/>
      <c r="AK5" s="34"/>
      <c r="AL5" s="34"/>
      <c r="AM5" s="34"/>
      <c r="AN5" s="35"/>
      <c r="AO5" s="34"/>
      <c r="AP5" s="34"/>
      <c r="AQ5" s="34"/>
      <c r="AR5" s="34"/>
      <c r="AS5" s="34"/>
      <c r="AT5" s="34"/>
      <c r="AU5" s="33"/>
      <c r="AV5" s="33"/>
      <c r="AW5" s="33"/>
    </row>
    <row r="6" spans="1:49" s="32" customFormat="1" ht="9.75" customHeight="1">
      <c r="A6" s="124"/>
      <c r="B6" s="125"/>
      <c r="C6" s="132"/>
      <c r="D6" s="132"/>
      <c r="E6" s="97"/>
      <c r="F6" s="97"/>
      <c r="G6" s="97"/>
      <c r="H6" s="132"/>
      <c r="I6" s="247"/>
      <c r="J6" s="551" t="s">
        <v>155</v>
      </c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3"/>
      <c r="AH6" s="33"/>
      <c r="AJ6" s="33"/>
      <c r="AK6" s="34"/>
      <c r="AL6" s="34"/>
      <c r="AM6" s="34"/>
      <c r="AN6" s="35"/>
      <c r="AO6" s="34"/>
      <c r="AP6" s="34"/>
      <c r="AQ6" s="34"/>
      <c r="AR6" s="34"/>
      <c r="AS6" s="34"/>
      <c r="AT6" s="34"/>
      <c r="AU6" s="33"/>
      <c r="AV6" s="33"/>
      <c r="AW6" s="33"/>
    </row>
    <row r="7" spans="1:49" s="32" customFormat="1" ht="14.25" customHeight="1">
      <c r="A7" s="124"/>
      <c r="B7" s="125"/>
      <c r="C7" s="220"/>
      <c r="D7" s="220"/>
      <c r="E7" s="131"/>
      <c r="F7" s="131"/>
      <c r="G7" s="131"/>
      <c r="H7" s="220"/>
      <c r="I7" s="131"/>
      <c r="J7" s="131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33"/>
      <c r="AJ7" s="33"/>
      <c r="AK7" s="34"/>
      <c r="AL7" s="34"/>
      <c r="AM7" s="34"/>
      <c r="AN7" s="35"/>
      <c r="AO7" s="34"/>
      <c r="AP7" s="34"/>
      <c r="AQ7" s="34"/>
      <c r="AR7" s="34"/>
      <c r="AS7" s="34"/>
      <c r="AT7" s="34"/>
      <c r="AU7" s="33"/>
      <c r="AV7" s="33"/>
      <c r="AW7" s="33"/>
    </row>
    <row r="8" spans="1:49" ht="12.75">
      <c r="A8" s="124"/>
      <c r="B8" s="100" t="s">
        <v>18</v>
      </c>
      <c r="C8" s="221" t="s">
        <v>152</v>
      </c>
      <c r="D8" s="221" t="s">
        <v>149</v>
      </c>
      <c r="E8" s="384" t="s">
        <v>150</v>
      </c>
      <c r="F8" s="219" t="s">
        <v>172</v>
      </c>
      <c r="G8" s="218" t="s">
        <v>151</v>
      </c>
      <c r="H8" s="221" t="s">
        <v>174</v>
      </c>
      <c r="I8" s="100"/>
      <c r="J8" s="98" t="s">
        <v>11</v>
      </c>
      <c r="K8" s="99" t="s">
        <v>21</v>
      </c>
      <c r="L8" s="100" t="s">
        <v>0</v>
      </c>
      <c r="M8" s="99" t="s">
        <v>21</v>
      </c>
      <c r="N8" s="100" t="s">
        <v>375</v>
      </c>
      <c r="O8" s="99" t="s">
        <v>21</v>
      </c>
      <c r="P8" s="101" t="s">
        <v>13</v>
      </c>
      <c r="Q8" s="99" t="s">
        <v>21</v>
      </c>
      <c r="R8" s="102" t="s">
        <v>23</v>
      </c>
      <c r="S8" s="99" t="s">
        <v>24</v>
      </c>
      <c r="T8" s="101" t="s">
        <v>14</v>
      </c>
      <c r="U8" s="99" t="s">
        <v>21</v>
      </c>
      <c r="V8" s="98" t="s">
        <v>15</v>
      </c>
      <c r="W8" s="99" t="s">
        <v>21</v>
      </c>
      <c r="X8" s="100" t="s">
        <v>35</v>
      </c>
      <c r="Y8" s="99" t="s">
        <v>21</v>
      </c>
      <c r="Z8" s="101" t="s">
        <v>1</v>
      </c>
      <c r="AA8" s="99" t="s">
        <v>21</v>
      </c>
      <c r="AB8" s="102" t="s">
        <v>22</v>
      </c>
      <c r="AC8" s="98" t="s">
        <v>25</v>
      </c>
      <c r="AD8" s="98" t="s">
        <v>254</v>
      </c>
      <c r="AE8" s="99" t="s">
        <v>21</v>
      </c>
      <c r="AF8" s="135"/>
      <c r="AG8" s="100" t="s">
        <v>2</v>
      </c>
      <c r="AH8" s="36"/>
      <c r="AJ8" s="37"/>
      <c r="AK8" s="38"/>
      <c r="AL8" s="39"/>
      <c r="AM8" s="40"/>
      <c r="AN8" s="41"/>
      <c r="AO8" s="41"/>
      <c r="AP8" s="42"/>
      <c r="AQ8" s="43"/>
      <c r="AR8" s="42"/>
      <c r="AS8" s="39"/>
      <c r="AT8" s="39"/>
      <c r="AU8" s="44"/>
      <c r="AV8" s="44"/>
      <c r="AW8" s="44"/>
    </row>
    <row r="9" spans="1:49" ht="12.75">
      <c r="A9" s="124"/>
      <c r="B9" s="100"/>
      <c r="C9" s="221"/>
      <c r="D9" s="221"/>
      <c r="E9" s="100"/>
      <c r="F9" s="219"/>
      <c r="G9" s="219"/>
      <c r="H9" s="221"/>
      <c r="I9" s="100"/>
      <c r="J9" s="98" t="s">
        <v>78</v>
      </c>
      <c r="K9" s="101"/>
      <c r="L9" s="100" t="s">
        <v>19</v>
      </c>
      <c r="M9" s="99"/>
      <c r="N9" s="100" t="s">
        <v>19</v>
      </c>
      <c r="O9" s="101"/>
      <c r="P9" s="101" t="s">
        <v>20</v>
      </c>
      <c r="Q9" s="101"/>
      <c r="R9" s="101" t="s">
        <v>19</v>
      </c>
      <c r="S9" s="101"/>
      <c r="T9" s="101" t="s">
        <v>19</v>
      </c>
      <c r="U9" s="101"/>
      <c r="V9" s="98" t="s">
        <v>20</v>
      </c>
      <c r="W9" s="101"/>
      <c r="X9" s="100" t="s">
        <v>20</v>
      </c>
      <c r="Y9" s="99"/>
      <c r="Z9" s="101" t="s">
        <v>19</v>
      </c>
      <c r="AA9" s="101"/>
      <c r="AB9" s="101"/>
      <c r="AC9" s="98" t="s">
        <v>19</v>
      </c>
      <c r="AD9" s="103" t="s">
        <v>79</v>
      </c>
      <c r="AE9" s="104"/>
      <c r="AF9" s="136"/>
      <c r="AG9" s="100"/>
      <c r="AH9" s="36"/>
      <c r="AJ9" s="37"/>
      <c r="AK9" s="38"/>
      <c r="AL9" s="39"/>
      <c r="AM9" s="40"/>
      <c r="AN9" s="41"/>
      <c r="AO9" s="41"/>
      <c r="AP9" s="42"/>
      <c r="AQ9" s="43"/>
      <c r="AR9" s="42"/>
      <c r="AS9" s="39"/>
      <c r="AT9" s="39"/>
      <c r="AU9" s="44"/>
      <c r="AV9" s="44"/>
      <c r="AW9" s="44"/>
    </row>
    <row r="10" spans="1:49" ht="12.75">
      <c r="A10" s="124" t="s">
        <v>3</v>
      </c>
      <c r="B10" s="137">
        <f>('Rodinne tymy'!C78)</f>
        <v>0</v>
      </c>
      <c r="C10" s="138" t="str">
        <f>('Rodinne tymy'!D78)</f>
        <v>Jakub</v>
      </c>
      <c r="D10" s="138" t="str">
        <f>('Rodinne tymy'!E78)</f>
        <v>Kubíček</v>
      </c>
      <c r="E10" s="386" t="str">
        <f>('Rodinne tymy'!F78)</f>
        <v>r</v>
      </c>
      <c r="F10" s="137">
        <f>('Rodinne tymy'!G78)</f>
        <v>0</v>
      </c>
      <c r="G10" s="137">
        <f>('Rodinne tymy'!H78)</f>
        <v>0</v>
      </c>
      <c r="H10" s="139">
        <f>('Rodinne tymy'!AT78)</f>
        <v>0</v>
      </c>
      <c r="I10" s="248">
        <f>('Rodinne tymy'!AU78)</f>
      </c>
      <c r="J10" s="140">
        <f>('Rodinne tymy'!I78)</f>
        <v>8.4</v>
      </c>
      <c r="K10" s="170">
        <f>('Rodinne tymy'!K78)</f>
        <v>850</v>
      </c>
      <c r="L10" s="141">
        <f>('Rodinne tymy'!L78)</f>
        <v>5</v>
      </c>
      <c r="M10" s="170">
        <f>('Rodinne tymy'!M78)</f>
        <v>737</v>
      </c>
      <c r="N10" s="141">
        <f>('Rodinne tymy'!N78)</f>
        <v>14.45</v>
      </c>
      <c r="O10" s="170">
        <f>('Rodinne tymy'!O78)</f>
        <v>773</v>
      </c>
      <c r="P10" s="137">
        <f>('Rodinne tymy'!P78)</f>
        <v>0</v>
      </c>
      <c r="Q10" s="170">
        <f>('Rodinne tymy'!Q78)</f>
        <v>0</v>
      </c>
      <c r="R10" s="137">
        <f>('Rodinne tymy'!R78)</f>
        <v>0</v>
      </c>
      <c r="S10" s="170">
        <f>('Rodinne tymy'!S78)</f>
        <v>0</v>
      </c>
      <c r="T10" s="141">
        <f>('Rodinne tymy'!T78)</f>
        <v>0</v>
      </c>
      <c r="U10" s="170">
        <f>('Rodinne tymy'!U78)</f>
        <v>0</v>
      </c>
      <c r="V10" s="137">
        <f>('Rodinne tymy'!V78)</f>
        <v>0</v>
      </c>
      <c r="W10" s="170">
        <f>('Rodinne tymy'!W78)</f>
        <v>0</v>
      </c>
      <c r="X10" s="137">
        <f>('Rodinne tymy'!X78)</f>
        <v>0</v>
      </c>
      <c r="Y10" s="170">
        <f>('Rodinne tymy'!Y78)</f>
        <v>0</v>
      </c>
      <c r="Z10" s="141">
        <f>('Rodinne tymy'!Z78)</f>
        <v>0</v>
      </c>
      <c r="AA10" s="170">
        <f>('Rodinne tymy'!AA78)</f>
        <v>0</v>
      </c>
      <c r="AB10" s="142">
        <f>('Rodinne tymy'!AB78)</f>
        <v>0</v>
      </c>
      <c r="AC10" s="142">
        <f>('Rodinne tymy'!AC78)</f>
        <v>0</v>
      </c>
      <c r="AD10" s="143">
        <f>('Rodinne tymy'!AD78)</f>
        <v>0.08402777777777777</v>
      </c>
      <c r="AE10" s="171">
        <f>('Rodinne tymy'!AE78)</f>
        <v>1286</v>
      </c>
      <c r="AF10" s="172">
        <f aca="true" t="shared" si="0" ref="AF10:AF41">IF(AND(ISNUMBER(AC10)=NOT(ISNUMBER(AD10)),OR(AND(ISNUMBER(AC10),AC10&gt;=90),AND(ISNUMBER(AD10),AD10&gt;0,AD10&lt;=374))),1,0)</f>
        <v>0</v>
      </c>
      <c r="AG10" s="169">
        <f aca="true" t="shared" si="1" ref="AG10:AG41">SUM(K10+M10+O10+Q10+S10+U10+W10+Y10+AA10+AE10)</f>
        <v>3646</v>
      </c>
      <c r="AJ10" s="45"/>
      <c r="AK10" s="46"/>
      <c r="AL10" s="47"/>
      <c r="AM10" s="48"/>
      <c r="AN10" s="49"/>
      <c r="AO10" s="50"/>
      <c r="AP10" s="51"/>
      <c r="AQ10" s="49"/>
      <c r="AR10" s="52"/>
      <c r="AS10" s="39"/>
      <c r="AT10" s="39"/>
      <c r="AU10" s="44"/>
      <c r="AV10" s="44"/>
      <c r="AW10" s="44"/>
    </row>
    <row r="11" spans="1:49" ht="12.75">
      <c r="A11" s="124" t="s">
        <v>4</v>
      </c>
      <c r="B11" s="137">
        <f>('Rodinne tymy'!C36)</f>
        <v>0</v>
      </c>
      <c r="C11" s="138" t="str">
        <f>('Rodinne tymy'!D36)</f>
        <v>Radek</v>
      </c>
      <c r="D11" s="138" t="str">
        <f>('Rodinne tymy'!E36)</f>
        <v>Zavřel</v>
      </c>
      <c r="E11" s="386" t="str">
        <f>('Rodinne tymy'!F36)</f>
        <v>r</v>
      </c>
      <c r="F11" s="137">
        <f>('Rodinne tymy'!G36)</f>
        <v>37</v>
      </c>
      <c r="G11" s="137">
        <f>('Rodinne tymy'!H36)</f>
        <v>0</v>
      </c>
      <c r="H11" s="139">
        <f>('Rodinne tymy'!AT36)</f>
        <v>0</v>
      </c>
      <c r="I11" s="248">
        <f>('Rodinne tymy'!AU36)</f>
      </c>
      <c r="J11" s="140">
        <f>('Rodinne tymy'!I36)</f>
        <v>7.8</v>
      </c>
      <c r="K11" s="170">
        <f>('Rodinne tymy'!K36)</f>
        <v>970</v>
      </c>
      <c r="L11" s="141">
        <f>('Rodinne tymy'!L36)</f>
        <v>4.97</v>
      </c>
      <c r="M11" s="170">
        <f>('Rodinne tymy'!M36)</f>
        <v>731</v>
      </c>
      <c r="N11" s="141">
        <f>('Rodinne tymy'!N36)</f>
        <v>11.55</v>
      </c>
      <c r="O11" s="170">
        <f>('Rodinne tymy'!O36)</f>
        <v>580</v>
      </c>
      <c r="P11" s="137">
        <f>('Rodinne tymy'!P36)</f>
        <v>0</v>
      </c>
      <c r="Q11" s="170">
        <f>('Rodinne tymy'!Q36)</f>
        <v>0</v>
      </c>
      <c r="R11" s="137">
        <f>('Rodinne tymy'!R36)</f>
        <v>0</v>
      </c>
      <c r="S11" s="170">
        <f>('Rodinne tymy'!S36)</f>
        <v>0</v>
      </c>
      <c r="T11" s="141">
        <f>('Rodinne tymy'!T36)</f>
        <v>0</v>
      </c>
      <c r="U11" s="170">
        <f>('Rodinne tymy'!U36)</f>
        <v>0</v>
      </c>
      <c r="V11" s="137">
        <f>('Rodinne tymy'!V36)</f>
        <v>0</v>
      </c>
      <c r="W11" s="170">
        <f>('Rodinne tymy'!W36)</f>
        <v>0</v>
      </c>
      <c r="X11" s="137">
        <f>('Rodinne tymy'!X36)</f>
        <v>0</v>
      </c>
      <c r="Y11" s="170">
        <f>('Rodinne tymy'!Y36)</f>
        <v>0</v>
      </c>
      <c r="Z11" s="141">
        <f>('Rodinne tymy'!Z36)</f>
        <v>0</v>
      </c>
      <c r="AA11" s="170">
        <f>('Rodinne tymy'!AA36)</f>
        <v>0</v>
      </c>
      <c r="AB11" s="142">
        <f>('Rodinne tymy'!AB36)</f>
        <v>0</v>
      </c>
      <c r="AC11" s="142">
        <f>('Rodinne tymy'!AC36)</f>
        <v>0</v>
      </c>
      <c r="AD11" s="143">
        <f>('Rodinne tymy'!AD36)</f>
        <v>0.09166666666666667</v>
      </c>
      <c r="AE11" s="171">
        <f>('Rodinne tymy'!AE36)</f>
        <v>1242</v>
      </c>
      <c r="AF11" s="172">
        <f t="shared" si="0"/>
        <v>0</v>
      </c>
      <c r="AG11" s="169">
        <f t="shared" si="1"/>
        <v>3523</v>
      </c>
      <c r="AH11" s="36"/>
      <c r="AJ11" s="45"/>
      <c r="AK11" s="54"/>
      <c r="AL11" s="47"/>
      <c r="AM11" s="48"/>
      <c r="AN11" s="189"/>
      <c r="AO11" s="50"/>
      <c r="AP11" s="51"/>
      <c r="AQ11" s="49"/>
      <c r="AR11" s="52"/>
      <c r="AS11" s="39"/>
      <c r="AT11" s="39"/>
      <c r="AU11" s="44"/>
      <c r="AV11" s="44"/>
      <c r="AW11" s="44"/>
    </row>
    <row r="12" spans="1:49" ht="12.75">
      <c r="A12" s="124" t="s">
        <v>5</v>
      </c>
      <c r="B12" s="137">
        <f>('Rodinne tymy'!C30)</f>
        <v>0</v>
      </c>
      <c r="C12" s="138" t="str">
        <f>('Rodinne tymy'!D30)</f>
        <v>Zdeněk</v>
      </c>
      <c r="D12" s="138" t="str">
        <f>('Rodinne tymy'!E30)</f>
        <v>Míka</v>
      </c>
      <c r="E12" s="386" t="str">
        <f>('Rodinne tymy'!F30)</f>
        <v>r</v>
      </c>
      <c r="F12" s="137">
        <f>('Rodinne tymy'!G30)</f>
        <v>0</v>
      </c>
      <c r="G12" s="137">
        <f>('Rodinne tymy'!H30)</f>
        <v>0</v>
      </c>
      <c r="H12" s="246">
        <f>('Rodinne tymy'!AT30)</f>
        <v>0</v>
      </c>
      <c r="I12" s="249">
        <f>('Rodinne tymy'!AU30)</f>
      </c>
      <c r="J12" s="140">
        <f>('Rodinne tymy'!I30)</f>
        <v>8.6</v>
      </c>
      <c r="K12" s="170">
        <f>('Rodinne tymy'!K30)</f>
        <v>810</v>
      </c>
      <c r="L12" s="141">
        <f>('Rodinne tymy'!L30)</f>
        <v>4.32</v>
      </c>
      <c r="M12" s="170">
        <f>('Rodinne tymy'!M30)</f>
        <v>613</v>
      </c>
      <c r="N12" s="141">
        <f>('Rodinne tymy'!N30)</f>
        <v>13.85</v>
      </c>
      <c r="O12" s="170">
        <f>('Rodinne tymy'!O30)</f>
        <v>733</v>
      </c>
      <c r="P12" s="137">
        <f>('Rodinne tymy'!P30)</f>
        <v>0</v>
      </c>
      <c r="Q12" s="170">
        <f>('Rodinne tymy'!Q30)</f>
        <v>0</v>
      </c>
      <c r="R12" s="137">
        <f>('Rodinne tymy'!R30)</f>
        <v>0</v>
      </c>
      <c r="S12" s="170">
        <f>('Rodinne tymy'!S30)</f>
        <v>0</v>
      </c>
      <c r="T12" s="141">
        <f>('Rodinne tymy'!T30)</f>
        <v>0</v>
      </c>
      <c r="U12" s="170">
        <f>('Rodinne tymy'!U30)</f>
        <v>0</v>
      </c>
      <c r="V12" s="137">
        <f>('Rodinne tymy'!V30)</f>
        <v>0</v>
      </c>
      <c r="W12" s="170">
        <f>('Rodinne tymy'!W30)</f>
        <v>0</v>
      </c>
      <c r="X12" s="137">
        <f>('Rodinne tymy'!X30)</f>
        <v>0</v>
      </c>
      <c r="Y12" s="170">
        <f>('Rodinne tymy'!Y30)</f>
        <v>0</v>
      </c>
      <c r="Z12" s="141">
        <f>('Rodinne tymy'!Z30)</f>
        <v>0</v>
      </c>
      <c r="AA12" s="170">
        <f>('Rodinne tymy'!AA30)</f>
        <v>0</v>
      </c>
      <c r="AB12" s="142">
        <f>('Rodinne tymy'!AB30)</f>
        <v>0</v>
      </c>
      <c r="AC12" s="142">
        <f>('Rodinne tymy'!AC30)</f>
        <v>0</v>
      </c>
      <c r="AD12" s="143">
        <f>('Rodinne tymy'!AD30)</f>
        <v>0.09027777777777778</v>
      </c>
      <c r="AE12" s="171">
        <f>('Rodinne tymy'!AE30)</f>
        <v>1250</v>
      </c>
      <c r="AF12" s="172">
        <f t="shared" si="0"/>
        <v>0</v>
      </c>
      <c r="AG12" s="169">
        <f t="shared" si="1"/>
        <v>3406</v>
      </c>
      <c r="AH12" s="36"/>
      <c r="AJ12" s="45"/>
      <c r="AK12" s="54"/>
      <c r="AL12" s="39"/>
      <c r="AM12" s="39"/>
      <c r="AN12" s="190"/>
      <c r="AO12" s="39"/>
      <c r="AP12" s="39"/>
      <c r="AQ12" s="39"/>
      <c r="AR12" s="39"/>
      <c r="AS12" s="39"/>
      <c r="AT12" s="39"/>
      <c r="AU12" s="44"/>
      <c r="AV12" s="44"/>
      <c r="AW12" s="44"/>
    </row>
    <row r="13" spans="1:40" ht="12.75">
      <c r="A13" s="124" t="s">
        <v>27</v>
      </c>
      <c r="B13" s="137">
        <f>('Rodinne tymy'!C18)</f>
        <v>0</v>
      </c>
      <c r="C13" s="138" t="str">
        <f>('Rodinne tymy'!D18)</f>
        <v>Dominik</v>
      </c>
      <c r="D13" s="138" t="str">
        <f>('Rodinne tymy'!E18)</f>
        <v>Gnip</v>
      </c>
      <c r="E13" s="386" t="str">
        <f>('Rodinne tymy'!F18)</f>
        <v>r</v>
      </c>
      <c r="F13" s="137">
        <f>('Rodinne tymy'!G18)</f>
        <v>0</v>
      </c>
      <c r="G13" s="137">
        <f>('Rodinne tymy'!H18)</f>
        <v>0</v>
      </c>
      <c r="H13" s="139">
        <f>('Rodinne tymy'!AT18)</f>
        <v>0</v>
      </c>
      <c r="I13" s="248" t="str">
        <f>('Rodinne tymy'!AU18)</f>
        <v>QD</v>
      </c>
      <c r="J13" s="140">
        <f>('Rodinne tymy'!I18)</f>
        <v>7.7</v>
      </c>
      <c r="K13" s="170">
        <f>('Rodinne tymy'!K18)</f>
        <v>990</v>
      </c>
      <c r="L13" s="141">
        <f>('Rodinne tymy'!L18)</f>
        <v>0</v>
      </c>
      <c r="M13" s="170">
        <f>('Rodinne tymy'!M18)</f>
        <v>0</v>
      </c>
      <c r="N13" s="141">
        <f>('Rodinne tymy'!N18)</f>
        <v>0</v>
      </c>
      <c r="O13" s="170">
        <f>('Rodinne tymy'!O18)</f>
        <v>0</v>
      </c>
      <c r="P13" s="137">
        <f>('Rodinne tymy'!P18)</f>
        <v>0</v>
      </c>
      <c r="Q13" s="170">
        <f>('Rodinne tymy'!Q18)</f>
        <v>0</v>
      </c>
      <c r="R13" s="137">
        <f>('Rodinne tymy'!R18)</f>
        <v>0</v>
      </c>
      <c r="S13" s="170">
        <f>('Rodinne tymy'!S18)</f>
        <v>0</v>
      </c>
      <c r="T13" s="141">
        <f>('Rodinne tymy'!T18)</f>
        <v>6.59</v>
      </c>
      <c r="U13" s="170">
        <f>('Rodinne tymy'!U18)</f>
        <v>685</v>
      </c>
      <c r="V13" s="137">
        <f>('Rodinne tymy'!V18)</f>
        <v>0</v>
      </c>
      <c r="W13" s="170">
        <f>('Rodinne tymy'!W18)</f>
        <v>0</v>
      </c>
      <c r="X13" s="137">
        <f>('Rodinne tymy'!X18)</f>
        <v>0</v>
      </c>
      <c r="Y13" s="170">
        <f>('Rodinne tymy'!Y18)</f>
        <v>0</v>
      </c>
      <c r="Z13" s="141">
        <f>('Rodinne tymy'!Z18)</f>
        <v>27</v>
      </c>
      <c r="AA13" s="170">
        <f>('Rodinne tymy'!AA18)</f>
        <v>303</v>
      </c>
      <c r="AB13" s="142">
        <f>('Rodinne tymy'!AB18)</f>
        <v>0</v>
      </c>
      <c r="AC13" s="142">
        <f>('Rodinne tymy'!AC18)</f>
        <v>0</v>
      </c>
      <c r="AD13" s="143">
        <f>('Rodinne tymy'!AD18)</f>
        <v>0.07222222222222223</v>
      </c>
      <c r="AE13" s="171">
        <f>('Rodinne tymy'!AE18)</f>
        <v>1354</v>
      </c>
      <c r="AF13" s="172">
        <f t="shared" si="0"/>
        <v>0</v>
      </c>
      <c r="AG13" s="169">
        <f t="shared" si="1"/>
        <v>3332</v>
      </c>
      <c r="AN13" s="190"/>
    </row>
    <row r="14" spans="1:40" ht="12.75">
      <c r="A14" s="124" t="s">
        <v>28</v>
      </c>
      <c r="B14" s="137">
        <f>('Rodinne tymy'!C42)</f>
        <v>0</v>
      </c>
      <c r="C14" s="138" t="str">
        <f>('Rodinne tymy'!D42)</f>
        <v>Radek</v>
      </c>
      <c r="D14" s="138" t="str">
        <f>('Rodinne tymy'!E42)</f>
        <v>Zápotocký</v>
      </c>
      <c r="E14" s="386" t="str">
        <f>('Rodinne tymy'!F42)</f>
        <v>r</v>
      </c>
      <c r="F14" s="137">
        <f>('Rodinne tymy'!G42)</f>
        <v>8</v>
      </c>
      <c r="G14" s="137">
        <f>('Rodinne tymy'!H42)</f>
        <v>0</v>
      </c>
      <c r="H14" s="139">
        <f>('Rodinne tymy'!AT42)</f>
        <v>0</v>
      </c>
      <c r="I14" s="248">
        <f>('Rodinne tymy'!AU42)</f>
      </c>
      <c r="J14" s="140">
        <f>('Rodinne tymy'!I42)</f>
        <v>8.4</v>
      </c>
      <c r="K14" s="170">
        <f>('Rodinne tymy'!K42)</f>
        <v>850</v>
      </c>
      <c r="L14" s="141">
        <f>('Rodinne tymy'!L42)</f>
        <v>4.24</v>
      </c>
      <c r="M14" s="170">
        <f>('Rodinne tymy'!M42)</f>
        <v>599</v>
      </c>
      <c r="N14" s="141">
        <f>('Rodinne tymy'!N42)</f>
        <v>11.43</v>
      </c>
      <c r="O14" s="170">
        <f>('Rodinne tymy'!O42)</f>
        <v>572</v>
      </c>
      <c r="P14" s="137">
        <f>('Rodinne tymy'!P42)</f>
        <v>0</v>
      </c>
      <c r="Q14" s="170">
        <f>('Rodinne tymy'!Q42)</f>
        <v>0</v>
      </c>
      <c r="R14" s="137">
        <f>('Rodinne tymy'!R42)</f>
        <v>0</v>
      </c>
      <c r="S14" s="170">
        <f>('Rodinne tymy'!S42)</f>
        <v>0</v>
      </c>
      <c r="T14" s="141">
        <f>('Rodinne tymy'!T42)</f>
        <v>0</v>
      </c>
      <c r="U14" s="170">
        <f>('Rodinne tymy'!U42)</f>
        <v>0</v>
      </c>
      <c r="V14" s="137">
        <f>('Rodinne tymy'!V42)</f>
        <v>0</v>
      </c>
      <c r="W14" s="170">
        <f>('Rodinne tymy'!W42)</f>
        <v>0</v>
      </c>
      <c r="X14" s="137">
        <f>('Rodinne tymy'!X42)</f>
        <v>0</v>
      </c>
      <c r="Y14" s="170">
        <f>('Rodinne tymy'!Y42)</f>
        <v>0</v>
      </c>
      <c r="Z14" s="141">
        <f>('Rodinne tymy'!Z42)</f>
        <v>0</v>
      </c>
      <c r="AA14" s="170">
        <f>('Rodinne tymy'!AA42)</f>
        <v>0</v>
      </c>
      <c r="AB14" s="142">
        <f>('Rodinne tymy'!AB42)</f>
        <v>0</v>
      </c>
      <c r="AC14" s="142">
        <f>('Rodinne tymy'!AC42)</f>
        <v>0</v>
      </c>
      <c r="AD14" s="143">
        <f>('Rodinne tymy'!AD42)</f>
        <v>0.08472222222222221</v>
      </c>
      <c r="AE14" s="171">
        <f>('Rodinne tymy'!AE42)</f>
        <v>1282</v>
      </c>
      <c r="AF14" s="172">
        <f t="shared" si="0"/>
        <v>0</v>
      </c>
      <c r="AG14" s="169">
        <f t="shared" si="1"/>
        <v>3303</v>
      </c>
      <c r="AN14" s="190"/>
    </row>
    <row r="15" spans="1:40" ht="12.75">
      <c r="A15" s="124" t="s">
        <v>29</v>
      </c>
      <c r="B15" s="137">
        <f>('Rodinne tymy'!C60)</f>
        <v>0</v>
      </c>
      <c r="C15" s="138" t="str">
        <f>('Rodinne tymy'!D60)</f>
        <v>Marek</v>
      </c>
      <c r="D15" s="138" t="str">
        <f>('Rodinne tymy'!E60)</f>
        <v>Šedlbauer</v>
      </c>
      <c r="E15" s="386" t="str">
        <f>('Rodinne tymy'!F60)</f>
        <v>r</v>
      </c>
      <c r="F15" s="137">
        <f>('Rodinne tymy'!G60)</f>
        <v>0</v>
      </c>
      <c r="G15" s="137">
        <f>('Rodinne tymy'!H60)</f>
        <v>0</v>
      </c>
      <c r="H15" s="139">
        <f>('Rodinne tymy'!AT60)</f>
        <v>0</v>
      </c>
      <c r="I15" s="248">
        <f>('Rodinne tymy'!AU60)</f>
      </c>
      <c r="J15" s="140">
        <f>('Rodinne tymy'!I60)</f>
        <v>9.1</v>
      </c>
      <c r="K15" s="170">
        <f>('Rodinne tymy'!K60)</f>
        <v>710</v>
      </c>
      <c r="L15" s="141">
        <f>('Rodinne tymy'!L60)</f>
        <v>4.61</v>
      </c>
      <c r="M15" s="170">
        <f>('Rodinne tymy'!M60)</f>
        <v>666</v>
      </c>
      <c r="N15" s="141">
        <f>('Rodinne tymy'!N60)</f>
        <v>12.77</v>
      </c>
      <c r="O15" s="170">
        <f>('Rodinne tymy'!O60)</f>
        <v>661</v>
      </c>
      <c r="P15" s="137">
        <f>('Rodinne tymy'!P60)</f>
        <v>0</v>
      </c>
      <c r="Q15" s="170">
        <f>('Rodinne tymy'!Q60)</f>
        <v>0</v>
      </c>
      <c r="R15" s="137">
        <f>('Rodinne tymy'!R60)</f>
        <v>0</v>
      </c>
      <c r="S15" s="170">
        <f>('Rodinne tymy'!S60)</f>
        <v>0</v>
      </c>
      <c r="T15" s="141">
        <f>('Rodinne tymy'!T60)</f>
        <v>0</v>
      </c>
      <c r="U15" s="170">
        <f>('Rodinne tymy'!U60)</f>
        <v>0</v>
      </c>
      <c r="V15" s="137">
        <f>('Rodinne tymy'!V60)</f>
        <v>0</v>
      </c>
      <c r="W15" s="170">
        <f>('Rodinne tymy'!W60)</f>
        <v>0</v>
      </c>
      <c r="X15" s="137">
        <f>('Rodinne tymy'!X60)</f>
        <v>0</v>
      </c>
      <c r="Y15" s="170">
        <f>('Rodinne tymy'!Y60)</f>
        <v>0</v>
      </c>
      <c r="Z15" s="141">
        <f>('Rodinne tymy'!Z60)</f>
        <v>0</v>
      </c>
      <c r="AA15" s="170">
        <f>('Rodinne tymy'!AA60)</f>
        <v>0</v>
      </c>
      <c r="AB15" s="142">
        <f>('Rodinne tymy'!AB60)</f>
        <v>0</v>
      </c>
      <c r="AC15" s="142">
        <f>('Rodinne tymy'!AC60)</f>
        <v>0</v>
      </c>
      <c r="AD15" s="143">
        <f>('Rodinne tymy'!AD60)</f>
        <v>0.08958333333333333</v>
      </c>
      <c r="AE15" s="171">
        <f>('Rodinne tymy'!AE60)</f>
        <v>1254</v>
      </c>
      <c r="AF15" s="172">
        <f t="shared" si="0"/>
        <v>0</v>
      </c>
      <c r="AG15" s="169">
        <f t="shared" si="1"/>
        <v>3291</v>
      </c>
      <c r="AN15" s="190"/>
    </row>
    <row r="16" spans="1:40" ht="12.75">
      <c r="A16" s="124" t="s">
        <v>30</v>
      </c>
      <c r="B16" s="137">
        <f>('Rodinne tymy'!C66)</f>
        <v>0</v>
      </c>
      <c r="C16" s="138" t="str">
        <f>('Rodinne tymy'!D66)</f>
        <v>Lukáš</v>
      </c>
      <c r="D16" s="138" t="str">
        <f>('Rodinne tymy'!E66)</f>
        <v>Teplý</v>
      </c>
      <c r="E16" s="386" t="str">
        <f>('Rodinne tymy'!F66)</f>
        <v>r</v>
      </c>
      <c r="F16" s="137">
        <f>('Rodinne tymy'!G66)</f>
        <v>0</v>
      </c>
      <c r="G16" s="137">
        <f>('Rodinne tymy'!H66)</f>
        <v>0</v>
      </c>
      <c r="H16" s="139">
        <f>('Rodinne tymy'!AT66)</f>
        <v>0</v>
      </c>
      <c r="I16" s="248">
        <f>('Rodinne tymy'!AU66)</f>
      </c>
      <c r="J16" s="140">
        <f>('Rodinne tymy'!I66)</f>
        <v>9.1</v>
      </c>
      <c r="K16" s="170">
        <f>('Rodinne tymy'!K66)</f>
        <v>710</v>
      </c>
      <c r="L16" s="141">
        <f>('Rodinne tymy'!L66)</f>
        <v>4.1</v>
      </c>
      <c r="M16" s="170">
        <f>('Rodinne tymy'!M66)</f>
        <v>573</v>
      </c>
      <c r="N16" s="141">
        <f>('Rodinne tymy'!N66)</f>
        <v>12.52</v>
      </c>
      <c r="O16" s="170">
        <f>('Rodinne tymy'!O66)</f>
        <v>644</v>
      </c>
      <c r="P16" s="137">
        <f>('Rodinne tymy'!P66)</f>
        <v>0</v>
      </c>
      <c r="Q16" s="170">
        <f>('Rodinne tymy'!Q66)</f>
        <v>0</v>
      </c>
      <c r="R16" s="137">
        <f>('Rodinne tymy'!R66)</f>
        <v>0</v>
      </c>
      <c r="S16" s="170">
        <f>('Rodinne tymy'!S66)</f>
        <v>0</v>
      </c>
      <c r="T16" s="141">
        <f>('Rodinne tymy'!T66)</f>
        <v>0</v>
      </c>
      <c r="U16" s="170">
        <f>('Rodinne tymy'!U66)</f>
        <v>0</v>
      </c>
      <c r="V16" s="137">
        <f>('Rodinne tymy'!V66)</f>
        <v>0</v>
      </c>
      <c r="W16" s="170">
        <f>('Rodinne tymy'!W66)</f>
        <v>0</v>
      </c>
      <c r="X16" s="137">
        <f>('Rodinne tymy'!X66)</f>
        <v>0</v>
      </c>
      <c r="Y16" s="170">
        <f>('Rodinne tymy'!Y66)</f>
        <v>0</v>
      </c>
      <c r="Z16" s="141">
        <f>('Rodinne tymy'!Z66)</f>
        <v>0</v>
      </c>
      <c r="AA16" s="170">
        <f>('Rodinne tymy'!AA66)</f>
        <v>0</v>
      </c>
      <c r="AB16" s="142">
        <f>('Rodinne tymy'!AB66)</f>
        <v>0</v>
      </c>
      <c r="AC16" s="142">
        <f>('Rodinne tymy'!AC66)</f>
        <v>0</v>
      </c>
      <c r="AD16" s="143">
        <f>('Rodinne tymy'!AD66)</f>
        <v>0.08680555555555557</v>
      </c>
      <c r="AE16" s="171">
        <f>('Rodinne tymy'!AE66)</f>
        <v>1270</v>
      </c>
      <c r="AF16" s="172">
        <f t="shared" si="0"/>
        <v>0</v>
      </c>
      <c r="AG16" s="169">
        <f t="shared" si="1"/>
        <v>3197</v>
      </c>
      <c r="AH16" s="36" t="s">
        <v>385</v>
      </c>
      <c r="AN16" s="190"/>
    </row>
    <row r="17" spans="1:40" ht="12.75">
      <c r="A17" s="124" t="s">
        <v>31</v>
      </c>
      <c r="B17" s="137">
        <f>('Rodinne tymy'!C54)</f>
        <v>0</v>
      </c>
      <c r="C17" s="138" t="str">
        <f>('Rodinne tymy'!D54)</f>
        <v>Daniel</v>
      </c>
      <c r="D17" s="138" t="str">
        <f>('Rodinne tymy'!E54)</f>
        <v>Řehák</v>
      </c>
      <c r="E17" s="386" t="str">
        <f>('Rodinne tymy'!F54)</f>
        <v>r</v>
      </c>
      <c r="F17" s="137">
        <f>('Rodinne tymy'!G54)</f>
        <v>0</v>
      </c>
      <c r="G17" s="137">
        <f>('Rodinne tymy'!H54)</f>
        <v>0</v>
      </c>
      <c r="H17" s="139">
        <f>('Rodinne tymy'!AT54)</f>
        <v>0</v>
      </c>
      <c r="I17" s="248">
        <f>('Rodinne tymy'!AU54)</f>
      </c>
      <c r="J17" s="140">
        <f>('Rodinne tymy'!I54)</f>
        <v>8.9</v>
      </c>
      <c r="K17" s="170">
        <f>('Rodinne tymy'!K54)</f>
        <v>750</v>
      </c>
      <c r="L17" s="141">
        <f>('Rodinne tymy'!L54)</f>
        <v>3.58</v>
      </c>
      <c r="M17" s="170">
        <f>('Rodinne tymy'!M54)</f>
        <v>479</v>
      </c>
      <c r="N17" s="141">
        <f>('Rodinne tymy'!N54)</f>
        <v>13.34</v>
      </c>
      <c r="O17" s="170">
        <f>('Rodinne tymy'!O54)</f>
        <v>699</v>
      </c>
      <c r="P17" s="137">
        <f>('Rodinne tymy'!P54)</f>
        <v>0</v>
      </c>
      <c r="Q17" s="170">
        <f>('Rodinne tymy'!Q54)</f>
        <v>0</v>
      </c>
      <c r="R17" s="137">
        <f>('Rodinne tymy'!R54)</f>
        <v>0</v>
      </c>
      <c r="S17" s="170">
        <f>('Rodinne tymy'!S54)</f>
        <v>0</v>
      </c>
      <c r="T17" s="141">
        <f>('Rodinne tymy'!T54)</f>
        <v>0</v>
      </c>
      <c r="U17" s="170">
        <f>('Rodinne tymy'!U54)</f>
        <v>0</v>
      </c>
      <c r="V17" s="137">
        <f>('Rodinne tymy'!V54)</f>
        <v>0</v>
      </c>
      <c r="W17" s="170">
        <f>('Rodinne tymy'!W54)</f>
        <v>0</v>
      </c>
      <c r="X17" s="137">
        <f>('Rodinne tymy'!X54)</f>
        <v>0</v>
      </c>
      <c r="Y17" s="170">
        <f>('Rodinne tymy'!Y54)</f>
        <v>0</v>
      </c>
      <c r="Z17" s="141">
        <f>('Rodinne tymy'!Z54)</f>
        <v>0</v>
      </c>
      <c r="AA17" s="170">
        <f>('Rodinne tymy'!AA54)</f>
        <v>0</v>
      </c>
      <c r="AB17" s="142">
        <f>('Rodinne tymy'!AB54)</f>
        <v>0</v>
      </c>
      <c r="AC17" s="142">
        <f>('Rodinne tymy'!AC54)</f>
        <v>0</v>
      </c>
      <c r="AD17" s="143">
        <f>('Rodinne tymy'!AD54)</f>
        <v>0.08888888888888889</v>
      </c>
      <c r="AE17" s="171">
        <f>('Rodinne tymy'!AE54)</f>
        <v>1258</v>
      </c>
      <c r="AF17" s="172">
        <f t="shared" si="0"/>
        <v>0</v>
      </c>
      <c r="AG17" s="169">
        <f t="shared" si="1"/>
        <v>3186</v>
      </c>
      <c r="AN17" s="190"/>
    </row>
    <row r="18" spans="1:40" ht="12.75">
      <c r="A18" s="124" t="s">
        <v>32</v>
      </c>
      <c r="B18" s="137">
        <f>('Rodinne tymy'!C24)</f>
        <v>0</v>
      </c>
      <c r="C18" s="138" t="str">
        <f>('Rodinne tymy'!D24)</f>
        <v>Jaroslav</v>
      </c>
      <c r="D18" s="138" t="str">
        <f>('Rodinne tymy'!E24)</f>
        <v>Toman</v>
      </c>
      <c r="E18" s="386" t="str">
        <f>('Rodinne tymy'!F24)</f>
        <v>r</v>
      </c>
      <c r="F18" s="137">
        <f>('Rodinne tymy'!G24)</f>
        <v>0</v>
      </c>
      <c r="G18" s="137">
        <f>('Rodinne tymy'!H24)</f>
        <v>0</v>
      </c>
      <c r="H18" s="139">
        <f>('Rodinne tymy'!AT24)</f>
        <v>0</v>
      </c>
      <c r="I18" s="248">
        <f>('Rodinne tymy'!AU24)</f>
      </c>
      <c r="J18" s="140">
        <f>('Rodinne tymy'!I24)</f>
        <v>8.6</v>
      </c>
      <c r="K18" s="170">
        <f>('Rodinne tymy'!K24)</f>
        <v>810</v>
      </c>
      <c r="L18" s="141">
        <f>('Rodinne tymy'!L24)</f>
        <v>3.8</v>
      </c>
      <c r="M18" s="170">
        <f>('Rodinne tymy'!M24)</f>
        <v>519</v>
      </c>
      <c r="N18" s="141">
        <f>('Rodinne tymy'!N24)</f>
        <v>11.15</v>
      </c>
      <c r="O18" s="170">
        <f>('Rodinne tymy'!O24)</f>
        <v>553</v>
      </c>
      <c r="P18" s="137">
        <f>('Rodinne tymy'!P24)</f>
        <v>0</v>
      </c>
      <c r="Q18" s="170">
        <f>('Rodinne tymy'!Q24)</f>
        <v>0</v>
      </c>
      <c r="R18" s="137">
        <f>('Rodinne tymy'!R24)</f>
        <v>0</v>
      </c>
      <c r="S18" s="170">
        <f>('Rodinne tymy'!S24)</f>
        <v>0</v>
      </c>
      <c r="T18" s="141">
        <f>('Rodinne tymy'!T24)</f>
        <v>0</v>
      </c>
      <c r="U18" s="170">
        <f>('Rodinne tymy'!U24)</f>
        <v>0</v>
      </c>
      <c r="V18" s="137">
        <f>('Rodinne tymy'!V24)</f>
        <v>0</v>
      </c>
      <c r="W18" s="170">
        <f>('Rodinne tymy'!W24)</f>
        <v>0</v>
      </c>
      <c r="X18" s="137">
        <f>('Rodinne tymy'!X24)</f>
        <v>0</v>
      </c>
      <c r="Y18" s="170">
        <f>('Rodinne tymy'!Y24)</f>
        <v>0</v>
      </c>
      <c r="Z18" s="141">
        <f>('Rodinne tymy'!Z24)</f>
        <v>0</v>
      </c>
      <c r="AA18" s="170">
        <f>('Rodinne tymy'!AA24)</f>
        <v>0</v>
      </c>
      <c r="AB18" s="142">
        <f>('Rodinne tymy'!AB24)</f>
        <v>0</v>
      </c>
      <c r="AC18" s="142">
        <f>('Rodinne tymy'!AC24)</f>
        <v>0</v>
      </c>
      <c r="AD18" s="143">
        <f>('Rodinne tymy'!AD24)</f>
        <v>0.08333333333333333</v>
      </c>
      <c r="AE18" s="171">
        <f>('Rodinne tymy'!AE24)</f>
        <v>1290</v>
      </c>
      <c r="AF18" s="172">
        <f t="shared" si="0"/>
        <v>0</v>
      </c>
      <c r="AG18" s="169">
        <f t="shared" si="1"/>
        <v>3172</v>
      </c>
      <c r="AN18" s="190"/>
    </row>
    <row r="19" spans="1:40" ht="12.75">
      <c r="A19" s="124" t="s">
        <v>33</v>
      </c>
      <c r="B19" s="137">
        <f>('Rodinne tymy'!C12)</f>
        <v>0</v>
      </c>
      <c r="C19" s="138" t="str">
        <f>('Rodinne tymy'!D12)</f>
        <v>Stanislav</v>
      </c>
      <c r="D19" s="138" t="str">
        <f>('Rodinne tymy'!E12)</f>
        <v>Vandírek</v>
      </c>
      <c r="E19" s="386" t="str">
        <f>('Rodinne tymy'!F12)</f>
        <v>r</v>
      </c>
      <c r="F19" s="137">
        <f>('Rodinne tymy'!G12)</f>
        <v>0</v>
      </c>
      <c r="G19" s="137">
        <f>('Rodinne tymy'!H12)</f>
        <v>0</v>
      </c>
      <c r="H19" s="139">
        <f>('Rodinne tymy'!AT12)</f>
        <v>0</v>
      </c>
      <c r="I19" s="248" t="str">
        <f>('Rodinne tymy'!AU12)</f>
        <v>QD</v>
      </c>
      <c r="J19" s="140">
        <f>('Rodinne tymy'!I12)</f>
        <v>9.4</v>
      </c>
      <c r="K19" s="170">
        <f>('Rodinne tymy'!K12)</f>
        <v>650</v>
      </c>
      <c r="L19" s="141">
        <f>('Rodinne tymy'!L12)</f>
        <v>4.1</v>
      </c>
      <c r="M19" s="170">
        <f>('Rodinne tymy'!M12)</f>
        <v>573</v>
      </c>
      <c r="N19" s="141">
        <f>('Rodinne tymy'!N12)</f>
        <v>11.85</v>
      </c>
      <c r="O19" s="170">
        <f>('Rodinne tymy'!O12)</f>
        <v>600</v>
      </c>
      <c r="P19" s="137">
        <f>('Rodinne tymy'!P12)</f>
        <v>0</v>
      </c>
      <c r="Q19" s="170">
        <f>('Rodinne tymy'!Q12)</f>
        <v>0</v>
      </c>
      <c r="R19" s="137">
        <f>('Rodinne tymy'!R12)</f>
        <v>0</v>
      </c>
      <c r="S19" s="170">
        <f>('Rodinne tymy'!S12)</f>
        <v>0</v>
      </c>
      <c r="T19" s="141">
        <f>('Rodinne tymy'!T12)</f>
        <v>0</v>
      </c>
      <c r="U19" s="170">
        <f>('Rodinne tymy'!U12)</f>
        <v>0</v>
      </c>
      <c r="V19" s="137">
        <f>('Rodinne tymy'!V12)</f>
        <v>0</v>
      </c>
      <c r="W19" s="170">
        <f>('Rodinne tymy'!W12)</f>
        <v>0</v>
      </c>
      <c r="X19" s="137">
        <f>('Rodinne tymy'!X12)</f>
        <v>0</v>
      </c>
      <c r="Y19" s="170">
        <f>('Rodinne tymy'!Y12)</f>
        <v>0</v>
      </c>
      <c r="Z19" s="141">
        <f>('Rodinne tymy'!Z12)</f>
        <v>0</v>
      </c>
      <c r="AA19" s="170">
        <f>('Rodinne tymy'!AA12)</f>
        <v>0</v>
      </c>
      <c r="AB19" s="142">
        <f>('Rodinne tymy'!AB12)</f>
        <v>0</v>
      </c>
      <c r="AC19" s="142">
        <f>('Rodinne tymy'!AC12)</f>
        <v>0</v>
      </c>
      <c r="AD19" s="143">
        <f>('Rodinne tymy'!AD12)</f>
        <v>0.07569444444444444</v>
      </c>
      <c r="AE19" s="171">
        <f>('Rodinne tymy'!AE12)</f>
        <v>1334</v>
      </c>
      <c r="AF19" s="172">
        <f t="shared" si="0"/>
        <v>0</v>
      </c>
      <c r="AG19" s="169">
        <f t="shared" si="1"/>
        <v>3157</v>
      </c>
      <c r="AN19" s="190"/>
    </row>
    <row r="20" spans="1:40" ht="12.75">
      <c r="A20" s="124" t="s">
        <v>6</v>
      </c>
      <c r="B20" s="137">
        <f>('Rodinne tymy'!C150)</f>
        <v>0</v>
      </c>
      <c r="C20" s="138" t="str">
        <f>('Rodinne tymy'!D150)</f>
        <v>Jaroslav</v>
      </c>
      <c r="D20" s="138" t="str">
        <f>('Rodinne tymy'!E150)</f>
        <v>Suchopár</v>
      </c>
      <c r="E20" s="386" t="str">
        <f>('Rodinne tymy'!F150)</f>
        <v>r</v>
      </c>
      <c r="F20" s="137">
        <f>('Rodinne tymy'!G150)</f>
        <v>0</v>
      </c>
      <c r="G20" s="137">
        <f>('Rodinne tymy'!H150)</f>
        <v>0</v>
      </c>
      <c r="H20" s="139">
        <f>('Rodinne tymy'!AT150)</f>
        <v>0</v>
      </c>
      <c r="I20" s="248">
        <f>('Rodinne tymy'!AU150)</f>
      </c>
      <c r="J20" s="144">
        <f>('Rodinne tymy'!I150)</f>
        <v>8.4</v>
      </c>
      <c r="K20" s="170">
        <f>('Rodinne tymy'!K150)</f>
        <v>850</v>
      </c>
      <c r="L20" s="141">
        <f>('Rodinne tymy'!L150)</f>
        <v>4.26</v>
      </c>
      <c r="M20" s="170">
        <f>('Rodinne tymy'!M150)</f>
        <v>602</v>
      </c>
      <c r="N20" s="141">
        <f>('Rodinne tymy'!N150)</f>
        <v>10.58</v>
      </c>
      <c r="O20" s="170">
        <f>('Rodinne tymy'!O150)</f>
        <v>515</v>
      </c>
      <c r="P20" s="137">
        <f>('Rodinne tymy'!P150)</f>
        <v>0</v>
      </c>
      <c r="Q20" s="170">
        <f>('Rodinne tymy'!Q150)</f>
        <v>0</v>
      </c>
      <c r="R20" s="137">
        <f>('Rodinne tymy'!R150)</f>
        <v>0</v>
      </c>
      <c r="S20" s="170">
        <f>('Rodinne tymy'!S150)</f>
        <v>0</v>
      </c>
      <c r="T20" s="141">
        <f>('Rodinne tymy'!T150)</f>
        <v>0</v>
      </c>
      <c r="U20" s="170">
        <f>('Rodinne tymy'!U150)</f>
        <v>0</v>
      </c>
      <c r="V20" s="137">
        <f>('Rodinne tymy'!V150)</f>
        <v>0</v>
      </c>
      <c r="W20" s="170">
        <f>('Rodinne tymy'!W150)</f>
        <v>0</v>
      </c>
      <c r="X20" s="137">
        <f>('Rodinne tymy'!X150)</f>
        <v>0</v>
      </c>
      <c r="Y20" s="170">
        <f>('Rodinne tymy'!Y150)</f>
        <v>0</v>
      </c>
      <c r="Z20" s="141">
        <f>('Rodinne tymy'!Z150)</f>
        <v>0</v>
      </c>
      <c r="AA20" s="170">
        <f>('Rodinne tymy'!AA150)</f>
        <v>0</v>
      </c>
      <c r="AB20" s="137">
        <f>('Rodinne tymy'!AB150)</f>
        <v>0</v>
      </c>
      <c r="AC20" s="137">
        <f>('Rodinne tymy'!AC150)</f>
        <v>0</v>
      </c>
      <c r="AD20" s="143">
        <f>('Rodinne tymy'!AD150)</f>
        <v>0.1111111111111111</v>
      </c>
      <c r="AE20" s="170">
        <f>('Rodinne tymy'!AE150)</f>
        <v>1130</v>
      </c>
      <c r="AF20" s="172">
        <f t="shared" si="0"/>
        <v>0</v>
      </c>
      <c r="AG20" s="169">
        <f t="shared" si="1"/>
        <v>3097</v>
      </c>
      <c r="AN20" s="191"/>
    </row>
    <row r="21" spans="1:40" ht="12.75">
      <c r="A21" s="124" t="s">
        <v>7</v>
      </c>
      <c r="B21" s="137">
        <f>('Rodinne tymy'!C84)</f>
        <v>0</v>
      </c>
      <c r="C21" s="138" t="str">
        <f>('Rodinne tymy'!D84)</f>
        <v>Miroslav</v>
      </c>
      <c r="D21" s="138" t="str">
        <f>('Rodinne tymy'!E84)</f>
        <v>Heger</v>
      </c>
      <c r="E21" s="386" t="str">
        <f>('Rodinne tymy'!F84)</f>
        <v>r</v>
      </c>
      <c r="F21" s="137">
        <f>('Rodinne tymy'!G84)</f>
        <v>0</v>
      </c>
      <c r="G21" s="137">
        <f>('Rodinne tymy'!H84)</f>
        <v>0</v>
      </c>
      <c r="H21" s="139">
        <f>('Rodinne tymy'!AT84)</f>
        <v>0</v>
      </c>
      <c r="I21" s="248">
        <f>('Rodinne tymy'!AU84)</f>
      </c>
      <c r="J21" s="140">
        <f>('Rodinne tymy'!I84)</f>
        <v>9.2</v>
      </c>
      <c r="K21" s="170">
        <f>('Rodinne tymy'!K84)</f>
        <v>690</v>
      </c>
      <c r="L21" s="141">
        <f>('Rodinne tymy'!L84)</f>
        <v>3.72</v>
      </c>
      <c r="M21" s="170">
        <f>('Rodinne tymy'!M84)</f>
        <v>504</v>
      </c>
      <c r="N21" s="141">
        <f>('Rodinne tymy'!N84)</f>
        <v>10.92</v>
      </c>
      <c r="O21" s="170">
        <f>('Rodinne tymy'!O84)</f>
        <v>538</v>
      </c>
      <c r="P21" s="137">
        <f>('Rodinne tymy'!P84)</f>
        <v>0</v>
      </c>
      <c r="Q21" s="170">
        <f>('Rodinne tymy'!Q84)</f>
        <v>0</v>
      </c>
      <c r="R21" s="137">
        <f>('Rodinne tymy'!R84)</f>
        <v>0</v>
      </c>
      <c r="S21" s="170">
        <f>('Rodinne tymy'!S84)</f>
        <v>0</v>
      </c>
      <c r="T21" s="141">
        <f>('Rodinne tymy'!T84)</f>
        <v>0</v>
      </c>
      <c r="U21" s="170">
        <f>('Rodinne tymy'!U84)</f>
        <v>0</v>
      </c>
      <c r="V21" s="137">
        <f>('Rodinne tymy'!V84)</f>
        <v>0</v>
      </c>
      <c r="W21" s="170">
        <f>('Rodinne tymy'!W84)</f>
        <v>0</v>
      </c>
      <c r="X21" s="137">
        <f>('Rodinne tymy'!X84)</f>
        <v>0</v>
      </c>
      <c r="Y21" s="170">
        <f>('Rodinne tymy'!Y84)</f>
        <v>0</v>
      </c>
      <c r="Z21" s="141">
        <f>('Rodinne tymy'!Z84)</f>
        <v>0</v>
      </c>
      <c r="AA21" s="170">
        <f>('Rodinne tymy'!AA84)</f>
        <v>0</v>
      </c>
      <c r="AB21" s="142">
        <f>('Rodinne tymy'!AB84)</f>
        <v>0</v>
      </c>
      <c r="AC21" s="142">
        <f>('Rodinne tymy'!AC84)</f>
        <v>0</v>
      </c>
      <c r="AD21" s="143">
        <f>('Rodinne tymy'!AD84)</f>
        <v>0.08888888888888889</v>
      </c>
      <c r="AE21" s="171">
        <f>('Rodinne tymy'!AE84)</f>
        <v>1258</v>
      </c>
      <c r="AF21" s="172">
        <f t="shared" si="0"/>
        <v>0</v>
      </c>
      <c r="AG21" s="169">
        <f t="shared" si="1"/>
        <v>2990</v>
      </c>
      <c r="AN21" s="191"/>
    </row>
    <row r="22" spans="1:40" ht="12.75">
      <c r="A22" s="124" t="s">
        <v>8</v>
      </c>
      <c r="B22" s="137">
        <f>('Rodinne tymy'!C114)</f>
        <v>0</v>
      </c>
      <c r="C22" s="138" t="str">
        <f>('Rodinne tymy'!D114)</f>
        <v>Michal</v>
      </c>
      <c r="D22" s="138" t="str">
        <f>('Rodinne tymy'!E114)</f>
        <v>Švadlenka</v>
      </c>
      <c r="E22" s="386" t="str">
        <f>('Rodinne tymy'!F114)</f>
        <v>r</v>
      </c>
      <c r="F22" s="137">
        <f>('Rodinne tymy'!G114)</f>
        <v>0</v>
      </c>
      <c r="G22" s="137">
        <f>('Rodinne tymy'!H114)</f>
        <v>0</v>
      </c>
      <c r="H22" s="139">
        <f>('Rodinne tymy'!AT114)</f>
        <v>0</v>
      </c>
      <c r="I22" s="248">
        <f>('Rodinne tymy'!AU114)</f>
      </c>
      <c r="J22" s="140">
        <f>('Rodinne tymy'!I114)</f>
        <v>9.4</v>
      </c>
      <c r="K22" s="170">
        <f>('Rodinne tymy'!K114)</f>
        <v>650</v>
      </c>
      <c r="L22" s="141">
        <f>('Rodinne tymy'!L114)</f>
        <v>3.91</v>
      </c>
      <c r="M22" s="170">
        <f>('Rodinne tymy'!M114)</f>
        <v>539</v>
      </c>
      <c r="N22" s="141">
        <f>('Rodinne tymy'!N114)</f>
        <v>11.95</v>
      </c>
      <c r="O22" s="170">
        <f>('Rodinne tymy'!O114)</f>
        <v>606</v>
      </c>
      <c r="P22" s="137">
        <f>('Rodinne tymy'!P114)</f>
        <v>0</v>
      </c>
      <c r="Q22" s="170">
        <f>('Rodinne tymy'!Q114)</f>
        <v>0</v>
      </c>
      <c r="R22" s="137">
        <f>('Rodinne tymy'!R114)</f>
        <v>0</v>
      </c>
      <c r="S22" s="170">
        <f>('Rodinne tymy'!S114)</f>
        <v>0</v>
      </c>
      <c r="T22" s="141">
        <f>('Rodinne tymy'!T114)</f>
        <v>0</v>
      </c>
      <c r="U22" s="170">
        <f>('Rodinne tymy'!U114)</f>
        <v>0</v>
      </c>
      <c r="V22" s="137">
        <f>('Rodinne tymy'!V114)</f>
        <v>0</v>
      </c>
      <c r="W22" s="170">
        <f>('Rodinne tymy'!W114)</f>
        <v>0</v>
      </c>
      <c r="X22" s="137">
        <f>('Rodinne tymy'!X114)</f>
        <v>0</v>
      </c>
      <c r="Y22" s="170">
        <f>('Rodinne tymy'!Y114)</f>
        <v>0</v>
      </c>
      <c r="Z22" s="141">
        <f>('Rodinne tymy'!Z114)</f>
        <v>0</v>
      </c>
      <c r="AA22" s="170">
        <f>('Rodinne tymy'!AA114)</f>
        <v>0</v>
      </c>
      <c r="AB22" s="137">
        <f>('Rodinne tymy'!AB114)</f>
        <v>0</v>
      </c>
      <c r="AC22" s="137">
        <f>('Rodinne tymy'!AC114)</f>
        <v>0</v>
      </c>
      <c r="AD22" s="143">
        <f>('Rodinne tymy'!AD114)</f>
        <v>0.09999999999999999</v>
      </c>
      <c r="AE22" s="170">
        <f>('Rodinne tymy'!AE114)</f>
        <v>1194</v>
      </c>
      <c r="AF22" s="172">
        <f t="shared" si="0"/>
        <v>0</v>
      </c>
      <c r="AG22" s="169">
        <f t="shared" si="1"/>
        <v>2989</v>
      </c>
      <c r="AN22" s="191"/>
    </row>
    <row r="23" spans="1:40" ht="12.75">
      <c r="A23" s="124" t="s">
        <v>9</v>
      </c>
      <c r="B23" s="137">
        <f>('Rodinne tymy'!C144)</f>
        <v>0</v>
      </c>
      <c r="C23" s="138" t="str">
        <f>('Rodinne tymy'!D144)</f>
        <v>David</v>
      </c>
      <c r="D23" s="138" t="str">
        <f>('Rodinne tymy'!E144)</f>
        <v>Holeček</v>
      </c>
      <c r="E23" s="386" t="str">
        <f>('Rodinne tymy'!F144)</f>
        <v>r</v>
      </c>
      <c r="F23" s="137">
        <f>('Rodinne tymy'!G144)</f>
        <v>0</v>
      </c>
      <c r="G23" s="137">
        <f>('Rodinne tymy'!H144)</f>
        <v>0</v>
      </c>
      <c r="H23" s="139">
        <f>('Rodinne tymy'!AT144)</f>
        <v>0</v>
      </c>
      <c r="I23" s="248">
        <f>('Rodinne tymy'!AU144)</f>
      </c>
      <c r="J23" s="144">
        <f>('Rodinne tymy'!I144)</f>
        <v>9.1</v>
      </c>
      <c r="K23" s="170">
        <f>('Rodinne tymy'!K144)</f>
        <v>710</v>
      </c>
      <c r="L23" s="141">
        <f>('Rodinne tymy'!L144)</f>
        <v>4.2</v>
      </c>
      <c r="M23" s="170">
        <f>('Rodinne tymy'!M144)</f>
        <v>591</v>
      </c>
      <c r="N23" s="141">
        <f>('Rodinne tymy'!N144)</f>
        <v>9.43</v>
      </c>
      <c r="O23" s="170">
        <f>('Rodinne tymy'!O144)</f>
        <v>438</v>
      </c>
      <c r="P23" s="137">
        <f>('Rodinne tymy'!P144)</f>
        <v>0</v>
      </c>
      <c r="Q23" s="170">
        <f>('Rodinne tymy'!Q144)</f>
        <v>0</v>
      </c>
      <c r="R23" s="137">
        <f>('Rodinne tymy'!R144)</f>
        <v>0</v>
      </c>
      <c r="S23" s="170">
        <f>('Rodinne tymy'!S144)</f>
        <v>0</v>
      </c>
      <c r="T23" s="141">
        <f>('Rodinne tymy'!T144)</f>
        <v>0</v>
      </c>
      <c r="U23" s="170">
        <f>('Rodinne tymy'!U144)</f>
        <v>0</v>
      </c>
      <c r="V23" s="137">
        <f>('Rodinne tymy'!V144)</f>
        <v>0</v>
      </c>
      <c r="W23" s="170">
        <f>('Rodinne tymy'!W144)</f>
        <v>0</v>
      </c>
      <c r="X23" s="137">
        <f>('Rodinne tymy'!X144)</f>
        <v>0</v>
      </c>
      <c r="Y23" s="170">
        <f>('Rodinne tymy'!Y144)</f>
        <v>0</v>
      </c>
      <c r="Z23" s="141">
        <f>('Rodinne tymy'!Z144)</f>
        <v>0</v>
      </c>
      <c r="AA23" s="170">
        <f>('Rodinne tymy'!AA144)</f>
        <v>0</v>
      </c>
      <c r="AB23" s="137">
        <f>('Rodinne tymy'!AB144)</f>
        <v>0</v>
      </c>
      <c r="AC23" s="137">
        <f>('Rodinne tymy'!AC144)</f>
        <v>0</v>
      </c>
      <c r="AD23" s="143">
        <f>('Rodinne tymy'!AD144)</f>
        <v>0.09236111111111112</v>
      </c>
      <c r="AE23" s="170">
        <f>('Rodinne tymy'!AE144)</f>
        <v>1238</v>
      </c>
      <c r="AF23" s="172">
        <f t="shared" si="0"/>
        <v>0</v>
      </c>
      <c r="AG23" s="169">
        <f t="shared" si="1"/>
        <v>2977</v>
      </c>
      <c r="AN23" s="191"/>
    </row>
    <row r="24" spans="1:40" ht="12.75">
      <c r="A24" s="124" t="s">
        <v>10</v>
      </c>
      <c r="B24" s="137">
        <f>('Rodinne tymy'!C48)</f>
        <v>0</v>
      </c>
      <c r="C24" s="138" t="str">
        <f>('Rodinne tymy'!D48)</f>
        <v>Valdemar</v>
      </c>
      <c r="D24" s="138" t="str">
        <f>('Rodinne tymy'!E48)</f>
        <v>Škván</v>
      </c>
      <c r="E24" s="386" t="str">
        <f>('Rodinne tymy'!F48)</f>
        <v>r</v>
      </c>
      <c r="F24" s="137">
        <f>('Rodinne tymy'!G48)</f>
        <v>0</v>
      </c>
      <c r="G24" s="137">
        <f>('Rodinne tymy'!H48)</f>
        <v>0</v>
      </c>
      <c r="H24" s="139">
        <f>('Rodinne tymy'!AT48)</f>
        <v>0</v>
      </c>
      <c r="I24" s="248">
        <f>('Rodinne tymy'!AU48)</f>
      </c>
      <c r="J24" s="140">
        <f>('Rodinne tymy'!I48)</f>
        <v>9.5</v>
      </c>
      <c r="K24" s="170">
        <f>('Rodinne tymy'!K48)</f>
        <v>630</v>
      </c>
      <c r="L24" s="141">
        <f>('Rodinne tymy'!L48)</f>
        <v>4.09</v>
      </c>
      <c r="M24" s="170">
        <f>('Rodinne tymy'!M48)</f>
        <v>571</v>
      </c>
      <c r="N24" s="141">
        <f>('Rodinne tymy'!N48)</f>
        <v>10</v>
      </c>
      <c r="O24" s="170">
        <f>('Rodinne tymy'!O48)</f>
        <v>476</v>
      </c>
      <c r="P24" s="137">
        <f>('Rodinne tymy'!P48)</f>
        <v>0</v>
      </c>
      <c r="Q24" s="170">
        <f>('Rodinne tymy'!Q48)</f>
        <v>0</v>
      </c>
      <c r="R24" s="137">
        <f>('Rodinne tymy'!R48)</f>
        <v>0</v>
      </c>
      <c r="S24" s="170">
        <f>('Rodinne tymy'!S48)</f>
        <v>0</v>
      </c>
      <c r="T24" s="141">
        <f>('Rodinne tymy'!T48)</f>
        <v>0</v>
      </c>
      <c r="U24" s="170">
        <f>('Rodinne tymy'!U48)</f>
        <v>0</v>
      </c>
      <c r="V24" s="137">
        <f>('Rodinne tymy'!V48)</f>
        <v>0</v>
      </c>
      <c r="W24" s="170">
        <f>('Rodinne tymy'!W48)</f>
        <v>0</v>
      </c>
      <c r="X24" s="137">
        <f>('Rodinne tymy'!X48)</f>
        <v>0</v>
      </c>
      <c r="Y24" s="170">
        <f>('Rodinne tymy'!Y48)</f>
        <v>0</v>
      </c>
      <c r="Z24" s="141">
        <f>('Rodinne tymy'!Z48)</f>
        <v>0</v>
      </c>
      <c r="AA24" s="170">
        <f>('Rodinne tymy'!AA48)</f>
        <v>0</v>
      </c>
      <c r="AB24" s="142">
        <f>('Rodinne tymy'!AB48)</f>
        <v>0</v>
      </c>
      <c r="AC24" s="142">
        <f>('Rodinne tymy'!AC48)</f>
        <v>0</v>
      </c>
      <c r="AD24" s="143">
        <f>('Rodinne tymy'!AD48)</f>
        <v>0.08194444444444444</v>
      </c>
      <c r="AE24" s="171">
        <f>('Rodinne tymy'!AE48)</f>
        <v>1298</v>
      </c>
      <c r="AF24" s="172">
        <f t="shared" si="0"/>
        <v>0</v>
      </c>
      <c r="AG24" s="169">
        <f t="shared" si="1"/>
        <v>2975</v>
      </c>
      <c r="AN24" s="191"/>
    </row>
    <row r="25" spans="1:40" ht="12.75">
      <c r="A25" s="124" t="s">
        <v>34</v>
      </c>
      <c r="B25" s="137">
        <f>('Rodinne tymy'!C174)</f>
        <v>0</v>
      </c>
      <c r="C25" s="138" t="str">
        <f>('Rodinne tymy'!D174)</f>
        <v>Aleš</v>
      </c>
      <c r="D25" s="138" t="str">
        <f>('Rodinne tymy'!E174)</f>
        <v>Ziegler</v>
      </c>
      <c r="E25" s="386" t="str">
        <f>('Rodinne tymy'!F174)</f>
        <v>r</v>
      </c>
      <c r="F25" s="137">
        <f>('Rodinne tymy'!G174)</f>
        <v>0</v>
      </c>
      <c r="G25" s="137">
        <f>('Rodinne tymy'!H174)</f>
        <v>0</v>
      </c>
      <c r="H25" s="139">
        <f>('Rodinne tymy'!AT174)</f>
        <v>0</v>
      </c>
      <c r="I25" s="248">
        <f>('Rodinne tymy'!AU174)</f>
      </c>
      <c r="J25" s="144">
        <f>('Rodinne tymy'!I174)</f>
        <v>9.5</v>
      </c>
      <c r="K25" s="170">
        <f>('Rodinne tymy'!K174)</f>
        <v>630</v>
      </c>
      <c r="L25" s="141">
        <f>('Rodinne tymy'!L174)</f>
        <v>3.75</v>
      </c>
      <c r="M25" s="170">
        <f>('Rodinne tymy'!M174)</f>
        <v>510</v>
      </c>
      <c r="N25" s="141">
        <f>('Rodinne tymy'!N174)</f>
        <v>12.05</v>
      </c>
      <c r="O25" s="170">
        <f>('Rodinne tymy'!O174)</f>
        <v>613</v>
      </c>
      <c r="P25" s="137">
        <f>('Rodinne tymy'!P174)</f>
        <v>0</v>
      </c>
      <c r="Q25" s="170">
        <f>('Rodinne tymy'!Q174)</f>
        <v>0</v>
      </c>
      <c r="R25" s="137">
        <f>('Rodinne tymy'!R174)</f>
        <v>0</v>
      </c>
      <c r="S25" s="170">
        <f>('Rodinne tymy'!S174)</f>
        <v>0</v>
      </c>
      <c r="T25" s="141">
        <f>('Rodinne tymy'!T174)</f>
        <v>0</v>
      </c>
      <c r="U25" s="170">
        <f>('Rodinne tymy'!U174)</f>
        <v>0</v>
      </c>
      <c r="V25" s="137">
        <f>('Rodinne tymy'!V174)</f>
        <v>0</v>
      </c>
      <c r="W25" s="170">
        <f>('Rodinne tymy'!W174)</f>
        <v>0</v>
      </c>
      <c r="X25" s="137">
        <f>('Rodinne tymy'!X174)</f>
        <v>0</v>
      </c>
      <c r="Y25" s="170">
        <f>('Rodinne tymy'!Y174)</f>
        <v>0</v>
      </c>
      <c r="Z25" s="141">
        <f>('Rodinne tymy'!Z174)</f>
        <v>0</v>
      </c>
      <c r="AA25" s="170">
        <f>('Rodinne tymy'!AA174)</f>
        <v>0</v>
      </c>
      <c r="AB25" s="137">
        <f>('Rodinne tymy'!AB174)</f>
        <v>0</v>
      </c>
      <c r="AC25" s="137">
        <f>('Rodinne tymy'!AC174)</f>
        <v>0</v>
      </c>
      <c r="AD25" s="143">
        <f>('Rodinne tymy'!AD174)</f>
        <v>0.10486111111111111</v>
      </c>
      <c r="AE25" s="170">
        <f>('Rodinne tymy'!AE174)</f>
        <v>1166</v>
      </c>
      <c r="AF25" s="172">
        <f t="shared" si="0"/>
        <v>0</v>
      </c>
      <c r="AG25" s="169">
        <f t="shared" si="1"/>
        <v>2919</v>
      </c>
      <c r="AN25" s="191"/>
    </row>
    <row r="26" spans="1:40" ht="12.75">
      <c r="A26" s="124" t="s">
        <v>41</v>
      </c>
      <c r="B26" s="137">
        <f>('Rodinne tymy'!C138)</f>
        <v>0</v>
      </c>
      <c r="C26" s="138" t="str">
        <f>('Rodinne tymy'!D138)</f>
        <v>Eva</v>
      </c>
      <c r="D26" s="138" t="str">
        <f>('Rodinne tymy'!E138)</f>
        <v>Bezpalcová</v>
      </c>
      <c r="E26" s="386" t="str">
        <f>('Rodinne tymy'!F138)</f>
        <v>r</v>
      </c>
      <c r="F26" s="137">
        <f>('Rodinne tymy'!G138)</f>
        <v>0</v>
      </c>
      <c r="G26" s="137">
        <f>('Rodinne tymy'!H138)</f>
        <v>0</v>
      </c>
      <c r="H26" s="139">
        <f>('Rodinne tymy'!AT138)</f>
        <v>0</v>
      </c>
      <c r="I26" s="248">
        <f>('Rodinne tymy'!AU138)</f>
      </c>
      <c r="J26" s="144">
        <f>('Rodinne tymy'!I138)</f>
        <v>9.3</v>
      </c>
      <c r="K26" s="170">
        <f>('Rodinne tymy'!K138)</f>
        <v>670</v>
      </c>
      <c r="L26" s="141">
        <f>('Rodinne tymy'!L138)</f>
        <v>3.83</v>
      </c>
      <c r="M26" s="170">
        <f>('Rodinne tymy'!M138)</f>
        <v>524</v>
      </c>
      <c r="N26" s="141">
        <f>('Rodinne tymy'!N138)</f>
        <v>10.11</v>
      </c>
      <c r="O26" s="170">
        <f>('Rodinne tymy'!O138)</f>
        <v>484</v>
      </c>
      <c r="P26" s="137">
        <f>('Rodinne tymy'!P138)</f>
        <v>0</v>
      </c>
      <c r="Q26" s="170">
        <f>('Rodinne tymy'!Q138)</f>
        <v>0</v>
      </c>
      <c r="R26" s="137">
        <f>('Rodinne tymy'!R138)</f>
        <v>0</v>
      </c>
      <c r="S26" s="170">
        <f>('Rodinne tymy'!S138)</f>
        <v>0</v>
      </c>
      <c r="T26" s="141">
        <f>('Rodinne tymy'!T138)</f>
        <v>0</v>
      </c>
      <c r="U26" s="170">
        <f>('Rodinne tymy'!U138)</f>
        <v>0</v>
      </c>
      <c r="V26" s="137">
        <f>('Rodinne tymy'!V138)</f>
        <v>0</v>
      </c>
      <c r="W26" s="170">
        <f>('Rodinne tymy'!W138)</f>
        <v>0</v>
      </c>
      <c r="X26" s="137">
        <f>('Rodinne tymy'!X138)</f>
        <v>0</v>
      </c>
      <c r="Y26" s="170">
        <f>('Rodinne tymy'!Y138)</f>
        <v>0</v>
      </c>
      <c r="Z26" s="141">
        <f>('Rodinne tymy'!Z138)</f>
        <v>0</v>
      </c>
      <c r="AA26" s="170">
        <f>('Rodinne tymy'!AA138)</f>
        <v>0</v>
      </c>
      <c r="AB26" s="137">
        <f>('Rodinne tymy'!AB138)</f>
        <v>0</v>
      </c>
      <c r="AC26" s="137">
        <f>('Rodinne tymy'!AC138)</f>
        <v>0</v>
      </c>
      <c r="AD26" s="143">
        <f>('Rodinne tymy'!AD138)</f>
        <v>0.09583333333333333</v>
      </c>
      <c r="AE26" s="170">
        <f>('Rodinne tymy'!AE138)</f>
        <v>1218</v>
      </c>
      <c r="AF26" s="172">
        <f t="shared" si="0"/>
        <v>0</v>
      </c>
      <c r="AG26" s="169">
        <f t="shared" si="1"/>
        <v>2896</v>
      </c>
      <c r="AN26" s="191"/>
    </row>
    <row r="27" spans="1:40" ht="12.75">
      <c r="A27" s="124" t="s">
        <v>42</v>
      </c>
      <c r="B27" s="137">
        <f>('Rodinne tymy'!C120)</f>
        <v>0</v>
      </c>
      <c r="C27" s="138" t="str">
        <f>('Rodinne tymy'!D120)</f>
        <v>Luboš</v>
      </c>
      <c r="D27" s="138" t="str">
        <f>('Rodinne tymy'!E120)</f>
        <v>Chvátal</v>
      </c>
      <c r="E27" s="386" t="str">
        <f>('Rodinne tymy'!F120)</f>
        <v>r</v>
      </c>
      <c r="F27" s="137">
        <f>('Rodinne tymy'!G120)</f>
        <v>0</v>
      </c>
      <c r="G27" s="137">
        <f>('Rodinne tymy'!H120)</f>
        <v>0</v>
      </c>
      <c r="H27" s="139">
        <f>('Rodinne tymy'!AT120)</f>
        <v>0</v>
      </c>
      <c r="I27" s="248">
        <f>('Rodinne tymy'!AU120)</f>
      </c>
      <c r="J27" s="144">
        <f>('Rodinne tymy'!I120)</f>
        <v>9.2</v>
      </c>
      <c r="K27" s="170">
        <f>('Rodinne tymy'!K120)</f>
        <v>690</v>
      </c>
      <c r="L27" s="141">
        <f>('Rodinne tymy'!L120)</f>
        <v>4</v>
      </c>
      <c r="M27" s="170">
        <f>('Rodinne tymy'!M120)</f>
        <v>555</v>
      </c>
      <c r="N27" s="141">
        <f>('Rodinne tymy'!N120)</f>
        <v>9.82</v>
      </c>
      <c r="O27" s="170">
        <f>('Rodinne tymy'!O120)</f>
        <v>464</v>
      </c>
      <c r="P27" s="137">
        <f>('Rodinne tymy'!P120)</f>
        <v>0</v>
      </c>
      <c r="Q27" s="170">
        <f>('Rodinne tymy'!Q120)</f>
        <v>0</v>
      </c>
      <c r="R27" s="137">
        <f>('Rodinne tymy'!R120)</f>
        <v>0</v>
      </c>
      <c r="S27" s="170">
        <f>('Rodinne tymy'!S120)</f>
        <v>0</v>
      </c>
      <c r="T27" s="141">
        <f>('Rodinne tymy'!T120)</f>
        <v>0</v>
      </c>
      <c r="U27" s="170">
        <f>('Rodinne tymy'!U120)</f>
        <v>0</v>
      </c>
      <c r="V27" s="137">
        <f>('Rodinne tymy'!V120)</f>
        <v>0</v>
      </c>
      <c r="W27" s="170">
        <f>('Rodinne tymy'!W120)</f>
        <v>0</v>
      </c>
      <c r="X27" s="137">
        <f>('Rodinne tymy'!X120)</f>
        <v>0</v>
      </c>
      <c r="Y27" s="170">
        <f>('Rodinne tymy'!Y120)</f>
        <v>0</v>
      </c>
      <c r="Z27" s="141">
        <f>('Rodinne tymy'!Z120)</f>
        <v>0</v>
      </c>
      <c r="AA27" s="170">
        <f>('Rodinne tymy'!AA120)</f>
        <v>0</v>
      </c>
      <c r="AB27" s="137">
        <f>('Rodinne tymy'!AB120)</f>
        <v>0</v>
      </c>
      <c r="AC27" s="137">
        <f>('Rodinne tymy'!AC120)</f>
        <v>0</v>
      </c>
      <c r="AD27" s="143">
        <f>('Rodinne tymy'!AD120)</f>
        <v>0.10208333333333335</v>
      </c>
      <c r="AE27" s="170">
        <f>('Rodinne tymy'!AE120)</f>
        <v>1182</v>
      </c>
      <c r="AF27" s="172">
        <f t="shared" si="0"/>
        <v>0</v>
      </c>
      <c r="AG27" s="169">
        <f t="shared" si="1"/>
        <v>2891</v>
      </c>
      <c r="AN27" s="191"/>
    </row>
    <row r="28" spans="1:40" ht="12.75">
      <c r="A28" s="124" t="s">
        <v>43</v>
      </c>
      <c r="B28" s="137">
        <f>('Rodinne tymy'!C108)</f>
        <v>0</v>
      </c>
      <c r="C28" s="138" t="str">
        <f>('Rodinne tymy'!D108)</f>
        <v>Jan</v>
      </c>
      <c r="D28" s="138" t="str">
        <f>('Rodinne tymy'!E108)</f>
        <v>Škoda</v>
      </c>
      <c r="E28" s="386" t="str">
        <f>('Rodinne tymy'!F108)</f>
        <v>r</v>
      </c>
      <c r="F28" s="137">
        <f>('Rodinne tymy'!G108)</f>
        <v>0</v>
      </c>
      <c r="G28" s="137">
        <f>('Rodinne tymy'!H108)</f>
        <v>0</v>
      </c>
      <c r="H28" s="139">
        <f>('Rodinne tymy'!AT108)</f>
        <v>0</v>
      </c>
      <c r="I28" s="248">
        <f>('Rodinne tymy'!AU108)</f>
      </c>
      <c r="J28" s="140">
        <f>('Rodinne tymy'!I108)</f>
        <v>9.3</v>
      </c>
      <c r="K28" s="170">
        <f>('Rodinne tymy'!K108)</f>
        <v>670</v>
      </c>
      <c r="L28" s="141">
        <f>('Rodinne tymy'!L108)</f>
        <v>3.62</v>
      </c>
      <c r="M28" s="170">
        <f>('Rodinne tymy'!M108)</f>
        <v>486</v>
      </c>
      <c r="N28" s="141">
        <f>('Rodinne tymy'!N108)</f>
        <v>9.97</v>
      </c>
      <c r="O28" s="170">
        <f>('Rodinne tymy'!O108)</f>
        <v>474</v>
      </c>
      <c r="P28" s="137">
        <f>('Rodinne tymy'!P108)</f>
        <v>0</v>
      </c>
      <c r="Q28" s="170">
        <f>('Rodinne tymy'!Q108)</f>
        <v>0</v>
      </c>
      <c r="R28" s="137">
        <f>('Rodinne tymy'!R108)</f>
        <v>0</v>
      </c>
      <c r="S28" s="170">
        <f>('Rodinne tymy'!S108)</f>
        <v>0</v>
      </c>
      <c r="T28" s="141">
        <f>('Rodinne tymy'!T108)</f>
        <v>0</v>
      </c>
      <c r="U28" s="170">
        <f>('Rodinne tymy'!U108)</f>
        <v>0</v>
      </c>
      <c r="V28" s="137">
        <f>('Rodinne tymy'!V108)</f>
        <v>0</v>
      </c>
      <c r="W28" s="170">
        <f>('Rodinne tymy'!W108)</f>
        <v>0</v>
      </c>
      <c r="X28" s="137">
        <f>('Rodinne tymy'!X108)</f>
        <v>0</v>
      </c>
      <c r="Y28" s="170">
        <f>('Rodinne tymy'!Y108)</f>
        <v>0</v>
      </c>
      <c r="Z28" s="141">
        <f>('Rodinne tymy'!Z108)</f>
        <v>0</v>
      </c>
      <c r="AA28" s="170">
        <f>('Rodinne tymy'!AA108)</f>
        <v>0</v>
      </c>
      <c r="AB28" s="137">
        <f>('Rodinne tymy'!AB108)</f>
        <v>0</v>
      </c>
      <c r="AC28" s="137">
        <f>('Rodinne tymy'!AC108)</f>
        <v>0</v>
      </c>
      <c r="AD28" s="143">
        <f>('Rodinne tymy'!AD108)</f>
        <v>0.09097222222222222</v>
      </c>
      <c r="AE28" s="170">
        <f>('Rodinne tymy'!AE108)</f>
        <v>1246</v>
      </c>
      <c r="AF28" s="172">
        <f t="shared" si="0"/>
        <v>0</v>
      </c>
      <c r="AG28" s="169">
        <f t="shared" si="1"/>
        <v>2876</v>
      </c>
      <c r="AN28" s="191"/>
    </row>
    <row r="29" spans="1:40" ht="12.75">
      <c r="A29" s="124" t="s">
        <v>44</v>
      </c>
      <c r="B29" s="137">
        <f>('Rodinne tymy'!C132)</f>
        <v>0</v>
      </c>
      <c r="C29" s="138" t="str">
        <f>('Rodinne tymy'!D132)</f>
        <v>Marek</v>
      </c>
      <c r="D29" s="138" t="str">
        <f>('Rodinne tymy'!E132)</f>
        <v>Tůma</v>
      </c>
      <c r="E29" s="386" t="str">
        <f>('Rodinne tymy'!F132)</f>
        <v>r</v>
      </c>
      <c r="F29" s="137">
        <f>('Rodinne tymy'!G132)</f>
        <v>0</v>
      </c>
      <c r="G29" s="137">
        <f>('Rodinne tymy'!H132)</f>
        <v>0</v>
      </c>
      <c r="H29" s="139">
        <f>('Rodinne tymy'!AT132)</f>
        <v>0</v>
      </c>
      <c r="I29" s="248">
        <f>('Rodinne tymy'!AU132)</f>
      </c>
      <c r="J29" s="144">
        <f>('Rodinne tymy'!I132)</f>
        <v>9.8</v>
      </c>
      <c r="K29" s="170">
        <f>('Rodinne tymy'!K132)</f>
        <v>570</v>
      </c>
      <c r="L29" s="141">
        <f>('Rodinne tymy'!L132)</f>
        <v>3.2</v>
      </c>
      <c r="M29" s="170">
        <f>('Rodinne tymy'!M132)</f>
        <v>410</v>
      </c>
      <c r="N29" s="141">
        <f>('Rodinne tymy'!N132)</f>
        <v>11.43</v>
      </c>
      <c r="O29" s="170">
        <f>('Rodinne tymy'!O132)</f>
        <v>572</v>
      </c>
      <c r="P29" s="137">
        <f>('Rodinne tymy'!P132)</f>
        <v>0</v>
      </c>
      <c r="Q29" s="170">
        <f>('Rodinne tymy'!Q132)</f>
        <v>0</v>
      </c>
      <c r="R29" s="137">
        <f>('Rodinne tymy'!R132)</f>
        <v>0</v>
      </c>
      <c r="S29" s="170">
        <f>('Rodinne tymy'!S132)</f>
        <v>0</v>
      </c>
      <c r="T29" s="141">
        <f>('Rodinne tymy'!T132)</f>
        <v>0</v>
      </c>
      <c r="U29" s="170">
        <f>('Rodinne tymy'!U132)</f>
        <v>0</v>
      </c>
      <c r="V29" s="137">
        <f>('Rodinne tymy'!V132)</f>
        <v>0</v>
      </c>
      <c r="W29" s="170">
        <f>('Rodinne tymy'!W132)</f>
        <v>0</v>
      </c>
      <c r="X29" s="137">
        <f>('Rodinne tymy'!X132)</f>
        <v>0</v>
      </c>
      <c r="Y29" s="170">
        <f>('Rodinne tymy'!Y132)</f>
        <v>0</v>
      </c>
      <c r="Z29" s="141">
        <f>('Rodinne tymy'!Z132)</f>
        <v>0</v>
      </c>
      <c r="AA29" s="170">
        <f>('Rodinne tymy'!AA132)</f>
        <v>0</v>
      </c>
      <c r="AB29" s="137">
        <f>('Rodinne tymy'!AB132)</f>
        <v>0</v>
      </c>
      <c r="AC29" s="137">
        <f>('Rodinne tymy'!AC132)</f>
        <v>0</v>
      </c>
      <c r="AD29" s="143">
        <f>('Rodinne tymy'!AD132)</f>
        <v>0.10069444444444443</v>
      </c>
      <c r="AE29" s="170">
        <f>('Rodinne tymy'!AE132)</f>
        <v>1190</v>
      </c>
      <c r="AF29" s="172">
        <f t="shared" si="0"/>
        <v>0</v>
      </c>
      <c r="AG29" s="169">
        <f t="shared" si="1"/>
        <v>2742</v>
      </c>
      <c r="AN29" s="191"/>
    </row>
    <row r="30" spans="1:40" ht="12.75">
      <c r="A30" s="124" t="s">
        <v>45</v>
      </c>
      <c r="B30" s="137">
        <f>('Rodinne tymy'!C216)</f>
        <v>0</v>
      </c>
      <c r="C30" s="138" t="str">
        <f>('Rodinne tymy'!D216)</f>
        <v>Radek</v>
      </c>
      <c r="D30" s="138" t="str">
        <f>('Rodinne tymy'!E216)</f>
        <v>Breitschneider</v>
      </c>
      <c r="E30" s="386" t="str">
        <f>('Rodinne tymy'!F216)</f>
        <v>r</v>
      </c>
      <c r="F30" s="137">
        <f>('Rodinne tymy'!G216)</f>
        <v>0</v>
      </c>
      <c r="G30" s="137">
        <f>('Rodinne tymy'!H216)</f>
        <v>0</v>
      </c>
      <c r="H30" s="139">
        <f>('Rodinne tymy'!AT216)</f>
        <v>0</v>
      </c>
      <c r="I30" s="248">
        <f>('Rodinne tymy'!AU216)</f>
      </c>
      <c r="J30" s="144">
        <f>('Rodinne tymy'!I216)</f>
        <v>10.1</v>
      </c>
      <c r="K30" s="170">
        <f>('Rodinne tymy'!K216)</f>
        <v>510</v>
      </c>
      <c r="L30" s="141">
        <f>('Rodinne tymy'!L216)</f>
        <v>4.02</v>
      </c>
      <c r="M30" s="170">
        <f>('Rodinne tymy'!M216)</f>
        <v>559</v>
      </c>
      <c r="N30" s="141">
        <f>('Rodinne tymy'!N216)</f>
        <v>10.76</v>
      </c>
      <c r="O30" s="170">
        <f>('Rodinne tymy'!O216)</f>
        <v>527</v>
      </c>
      <c r="P30" s="137">
        <f>('Rodinne tymy'!P216)</f>
        <v>0</v>
      </c>
      <c r="Q30" s="170">
        <f>('Rodinne tymy'!Q216)</f>
        <v>0</v>
      </c>
      <c r="R30" s="137">
        <f>('Rodinne tymy'!R216)</f>
        <v>0</v>
      </c>
      <c r="S30" s="170">
        <f>('Rodinne tymy'!S216)</f>
        <v>0</v>
      </c>
      <c r="T30" s="141">
        <f>('Rodinne tymy'!T216)</f>
        <v>0</v>
      </c>
      <c r="U30" s="170">
        <f>('Rodinne tymy'!U216)</f>
        <v>0</v>
      </c>
      <c r="V30" s="137">
        <f>('Rodinne tymy'!V216)</f>
        <v>0</v>
      </c>
      <c r="W30" s="170">
        <f>('Rodinne tymy'!W216)</f>
        <v>0</v>
      </c>
      <c r="X30" s="137">
        <f>('Rodinne tymy'!X216)</f>
        <v>0</v>
      </c>
      <c r="Y30" s="170">
        <f>('Rodinne tymy'!Y216)</f>
        <v>0</v>
      </c>
      <c r="Z30" s="141">
        <f>('Rodinne tymy'!Z216)</f>
        <v>0</v>
      </c>
      <c r="AA30" s="170">
        <f>('Rodinne tymy'!AA216)</f>
        <v>0</v>
      </c>
      <c r="AB30" s="137">
        <f>('Rodinne tymy'!AB216)</f>
        <v>0</v>
      </c>
      <c r="AC30" s="137">
        <f>('Rodinne tymy'!AC216)</f>
        <v>0</v>
      </c>
      <c r="AD30" s="143">
        <f>('Rodinne tymy'!AD216)</f>
        <v>0.10972222222222222</v>
      </c>
      <c r="AE30" s="170">
        <f>('Rodinne tymy'!AE216)</f>
        <v>1138</v>
      </c>
      <c r="AF30" s="172">
        <f t="shared" si="0"/>
        <v>0</v>
      </c>
      <c r="AG30" s="169">
        <f t="shared" si="1"/>
        <v>2734</v>
      </c>
      <c r="AN30" s="191"/>
    </row>
    <row r="31" spans="1:40" ht="12.75">
      <c r="A31" s="124" t="s">
        <v>46</v>
      </c>
      <c r="B31" s="137">
        <f>('Rodinne tymy'!C90)</f>
        <v>0</v>
      </c>
      <c r="C31" s="138" t="str">
        <f>('Rodinne tymy'!D90)</f>
        <v>Aleš</v>
      </c>
      <c r="D31" s="138" t="str">
        <f>('Rodinne tymy'!E90)</f>
        <v>Vodvářka</v>
      </c>
      <c r="E31" s="386" t="str">
        <f>('Rodinne tymy'!F90)</f>
        <v>r</v>
      </c>
      <c r="F31" s="137">
        <f>('Rodinne tymy'!G90)</f>
        <v>0</v>
      </c>
      <c r="G31" s="137">
        <f>('Rodinne tymy'!H90)</f>
        <v>0</v>
      </c>
      <c r="H31" s="139">
        <f>('Rodinne tymy'!AT90)</f>
        <v>0</v>
      </c>
      <c r="I31" s="248">
        <f>('Rodinne tymy'!AU90)</f>
      </c>
      <c r="J31" s="140">
        <f>('Rodinne tymy'!I90)</f>
        <v>10.2</v>
      </c>
      <c r="K31" s="170">
        <f>('Rodinne tymy'!K90)</f>
        <v>490</v>
      </c>
      <c r="L31" s="141">
        <f>('Rodinne tymy'!L90)</f>
        <v>3.23</v>
      </c>
      <c r="M31" s="170">
        <f>('Rodinne tymy'!M90)</f>
        <v>415</v>
      </c>
      <c r="N31" s="141">
        <f>('Rodinne tymy'!N90)</f>
        <v>10.83</v>
      </c>
      <c r="O31" s="170">
        <f>('Rodinne tymy'!O90)</f>
        <v>532</v>
      </c>
      <c r="P31" s="137">
        <f>('Rodinne tymy'!P90)</f>
        <v>0</v>
      </c>
      <c r="Q31" s="170">
        <f>('Rodinne tymy'!Q90)</f>
        <v>0</v>
      </c>
      <c r="R31" s="137">
        <f>('Rodinne tymy'!R90)</f>
        <v>0</v>
      </c>
      <c r="S31" s="170">
        <f>('Rodinne tymy'!S90)</f>
        <v>0</v>
      </c>
      <c r="T31" s="141">
        <f>('Rodinne tymy'!T90)</f>
        <v>0</v>
      </c>
      <c r="U31" s="170">
        <f>('Rodinne tymy'!U90)</f>
        <v>0</v>
      </c>
      <c r="V31" s="137">
        <f>('Rodinne tymy'!V90)</f>
        <v>0</v>
      </c>
      <c r="W31" s="170">
        <f>('Rodinne tymy'!W90)</f>
        <v>0</v>
      </c>
      <c r="X31" s="137">
        <f>('Rodinne tymy'!X90)</f>
        <v>0</v>
      </c>
      <c r="Y31" s="170">
        <f>('Rodinne tymy'!Y90)</f>
        <v>0</v>
      </c>
      <c r="Z31" s="141">
        <f>('Rodinne tymy'!Z90)</f>
        <v>0</v>
      </c>
      <c r="AA31" s="170">
        <f>('Rodinne tymy'!AA90)</f>
        <v>0</v>
      </c>
      <c r="AB31" s="142">
        <f>('Rodinne tymy'!AB90)</f>
        <v>0</v>
      </c>
      <c r="AC31" s="142">
        <f>('Rodinne tymy'!AC90)</f>
        <v>0</v>
      </c>
      <c r="AD31" s="143">
        <f>('Rodinne tymy'!AD90)</f>
        <v>0.08541666666666665</v>
      </c>
      <c r="AE31" s="171">
        <f>('Rodinne tymy'!AE90)</f>
        <v>1278</v>
      </c>
      <c r="AF31" s="172">
        <f t="shared" si="0"/>
        <v>0</v>
      </c>
      <c r="AG31" s="169">
        <f t="shared" si="1"/>
        <v>2715</v>
      </c>
      <c r="AN31" s="191"/>
    </row>
    <row r="32" spans="1:40" ht="12.75">
      <c r="A32" s="124" t="s">
        <v>47</v>
      </c>
      <c r="B32" s="137">
        <f>('Rodinne tymy'!C168)</f>
        <v>0</v>
      </c>
      <c r="C32" s="138" t="str">
        <f>('Rodinne tymy'!D168)</f>
        <v>Svatopluk</v>
      </c>
      <c r="D32" s="138" t="str">
        <f>('Rodinne tymy'!E168)</f>
        <v>Fořt</v>
      </c>
      <c r="E32" s="386" t="str">
        <f>('Rodinne tymy'!F168)</f>
        <v>r</v>
      </c>
      <c r="F32" s="137">
        <f>('Rodinne tymy'!G168)</f>
        <v>0</v>
      </c>
      <c r="G32" s="137">
        <f>('Rodinne tymy'!H168)</f>
        <v>0</v>
      </c>
      <c r="H32" s="139">
        <f>('Rodinne tymy'!AT168)</f>
        <v>0</v>
      </c>
      <c r="I32" s="248">
        <f>('Rodinne tymy'!AU168)</f>
      </c>
      <c r="J32" s="144">
        <f>('Rodinne tymy'!I168)</f>
        <v>9.7</v>
      </c>
      <c r="K32" s="170">
        <f>('Rodinne tymy'!K168)</f>
        <v>590</v>
      </c>
      <c r="L32" s="141">
        <f>('Rodinne tymy'!L168)</f>
        <v>3.85</v>
      </c>
      <c r="M32" s="170">
        <f>('Rodinne tymy'!M168)</f>
        <v>528</v>
      </c>
      <c r="N32" s="141">
        <f>('Rodinne tymy'!N168)</f>
        <v>9.33</v>
      </c>
      <c r="O32" s="170">
        <f>('Rodinne tymy'!O168)</f>
        <v>432</v>
      </c>
      <c r="P32" s="137">
        <f>('Rodinne tymy'!P168)</f>
        <v>0</v>
      </c>
      <c r="Q32" s="170">
        <f>('Rodinne tymy'!Q168)</f>
        <v>0</v>
      </c>
      <c r="R32" s="137">
        <f>('Rodinne tymy'!R168)</f>
        <v>0</v>
      </c>
      <c r="S32" s="170">
        <f>('Rodinne tymy'!S168)</f>
        <v>0</v>
      </c>
      <c r="T32" s="141">
        <f>('Rodinne tymy'!T168)</f>
        <v>0</v>
      </c>
      <c r="U32" s="170">
        <f>('Rodinne tymy'!U168)</f>
        <v>0</v>
      </c>
      <c r="V32" s="137">
        <f>('Rodinne tymy'!V168)</f>
        <v>0</v>
      </c>
      <c r="W32" s="170">
        <f>('Rodinne tymy'!W168)</f>
        <v>0</v>
      </c>
      <c r="X32" s="137">
        <f>('Rodinne tymy'!X168)</f>
        <v>0</v>
      </c>
      <c r="Y32" s="170">
        <f>('Rodinne tymy'!Y168)</f>
        <v>0</v>
      </c>
      <c r="Z32" s="141">
        <f>('Rodinne tymy'!Z168)</f>
        <v>0</v>
      </c>
      <c r="AA32" s="170">
        <f>('Rodinne tymy'!AA168)</f>
        <v>0</v>
      </c>
      <c r="AB32" s="137">
        <f>('Rodinne tymy'!AB168)</f>
        <v>0</v>
      </c>
      <c r="AC32" s="137">
        <f>('Rodinne tymy'!AC168)</f>
        <v>0</v>
      </c>
      <c r="AD32" s="143">
        <f>('Rodinne tymy'!AD168)</f>
        <v>0.1076388888888889</v>
      </c>
      <c r="AE32" s="170">
        <f>('Rodinne tymy'!AE168)</f>
        <v>1150</v>
      </c>
      <c r="AF32" s="172">
        <f t="shared" si="0"/>
        <v>0</v>
      </c>
      <c r="AG32" s="169">
        <f t="shared" si="1"/>
        <v>2700</v>
      </c>
      <c r="AN32" s="191"/>
    </row>
    <row r="33" spans="1:40" ht="12.75">
      <c r="A33" s="124" t="s">
        <v>48</v>
      </c>
      <c r="B33" s="137">
        <f>('Rodinne tymy'!C72)</f>
        <v>0</v>
      </c>
      <c r="C33" s="138" t="str">
        <f>('Rodinne tymy'!D72)</f>
        <v>Petra</v>
      </c>
      <c r="D33" s="138" t="str">
        <f>('Rodinne tymy'!E72)</f>
        <v>Balatková</v>
      </c>
      <c r="E33" s="386" t="str">
        <f>('Rodinne tymy'!F72)</f>
        <v>r</v>
      </c>
      <c r="F33" s="137">
        <f>('Rodinne tymy'!G72)</f>
        <v>0</v>
      </c>
      <c r="G33" s="137">
        <f>('Rodinne tymy'!H72)</f>
        <v>0</v>
      </c>
      <c r="H33" s="139">
        <f>('Rodinne tymy'!AT72)</f>
        <v>0</v>
      </c>
      <c r="I33" s="248">
        <f>('Rodinne tymy'!AU72)</f>
      </c>
      <c r="J33" s="140">
        <f>('Rodinne tymy'!I72)</f>
        <v>10.2</v>
      </c>
      <c r="K33" s="170">
        <f>('Rodinne tymy'!K72)</f>
        <v>490</v>
      </c>
      <c r="L33" s="141">
        <f>('Rodinne tymy'!L72)</f>
        <v>4</v>
      </c>
      <c r="M33" s="170">
        <f>('Rodinne tymy'!M72)</f>
        <v>555</v>
      </c>
      <c r="N33" s="141">
        <f>('Rodinne tymy'!N72)</f>
        <v>8.61</v>
      </c>
      <c r="O33" s="170">
        <f>('Rodinne tymy'!O72)</f>
        <v>384</v>
      </c>
      <c r="P33" s="137">
        <f>('Rodinne tymy'!P72)</f>
        <v>0</v>
      </c>
      <c r="Q33" s="170">
        <f>('Rodinne tymy'!Q72)</f>
        <v>0</v>
      </c>
      <c r="R33" s="137">
        <f>('Rodinne tymy'!R72)</f>
        <v>0</v>
      </c>
      <c r="S33" s="170">
        <f>('Rodinne tymy'!S72)</f>
        <v>0</v>
      </c>
      <c r="T33" s="141">
        <f>('Rodinne tymy'!T72)</f>
        <v>0</v>
      </c>
      <c r="U33" s="170">
        <f>('Rodinne tymy'!U72)</f>
        <v>0</v>
      </c>
      <c r="V33" s="137">
        <f>('Rodinne tymy'!V72)</f>
        <v>0</v>
      </c>
      <c r="W33" s="170">
        <f>('Rodinne tymy'!W72)</f>
        <v>0</v>
      </c>
      <c r="X33" s="137">
        <f>('Rodinne tymy'!X72)</f>
        <v>0</v>
      </c>
      <c r="Y33" s="170">
        <f>('Rodinne tymy'!Y72)</f>
        <v>0</v>
      </c>
      <c r="Z33" s="141">
        <f>('Rodinne tymy'!Z72)</f>
        <v>0</v>
      </c>
      <c r="AA33" s="170">
        <f>('Rodinne tymy'!AA72)</f>
        <v>0</v>
      </c>
      <c r="AB33" s="142">
        <f>('Rodinne tymy'!AB72)</f>
        <v>0</v>
      </c>
      <c r="AC33" s="142">
        <f>('Rodinne tymy'!AC72)</f>
        <v>0</v>
      </c>
      <c r="AD33" s="143">
        <f>('Rodinne tymy'!AD72)</f>
        <v>0.08958333333333333</v>
      </c>
      <c r="AE33" s="171">
        <f>('Rodinne tymy'!AE72)</f>
        <v>1254</v>
      </c>
      <c r="AF33" s="172">
        <f t="shared" si="0"/>
        <v>0</v>
      </c>
      <c r="AG33" s="169">
        <f t="shared" si="1"/>
        <v>2683</v>
      </c>
      <c r="AN33" s="191"/>
    </row>
    <row r="34" spans="1:40" ht="12.75">
      <c r="A34" s="124" t="s">
        <v>49</v>
      </c>
      <c r="B34" s="137">
        <f>('Rodinne tymy'!C96)</f>
        <v>0</v>
      </c>
      <c r="C34" s="138" t="str">
        <f>('Rodinne tymy'!D96)</f>
        <v>Andrea</v>
      </c>
      <c r="D34" s="138" t="str">
        <f>('Rodinne tymy'!E96)</f>
        <v>Rubešová</v>
      </c>
      <c r="E34" s="386" t="str">
        <f>('Rodinne tymy'!F96)</f>
        <v>r</v>
      </c>
      <c r="F34" s="137">
        <f>('Rodinne tymy'!G96)</f>
        <v>0</v>
      </c>
      <c r="G34" s="137">
        <f>('Rodinne tymy'!H96)</f>
        <v>0</v>
      </c>
      <c r="H34" s="139">
        <f>('Rodinne tymy'!AT96)</f>
        <v>0</v>
      </c>
      <c r="I34" s="248">
        <f>('Rodinne tymy'!AU96)</f>
      </c>
      <c r="J34" s="140">
        <f>('Rodinne tymy'!I96)</f>
        <v>10.4</v>
      </c>
      <c r="K34" s="170">
        <f>('Rodinne tymy'!K96)</f>
        <v>450</v>
      </c>
      <c r="L34" s="141">
        <f>('Rodinne tymy'!L96)</f>
        <v>3.9</v>
      </c>
      <c r="M34" s="170">
        <f>('Rodinne tymy'!M96)</f>
        <v>537</v>
      </c>
      <c r="N34" s="141">
        <f>('Rodinne tymy'!N96)</f>
        <v>8.33</v>
      </c>
      <c r="O34" s="170">
        <f>('Rodinne tymy'!O96)</f>
        <v>365</v>
      </c>
      <c r="P34" s="137">
        <f>('Rodinne tymy'!P96)</f>
        <v>0</v>
      </c>
      <c r="Q34" s="170">
        <f>('Rodinne tymy'!Q96)</f>
        <v>0</v>
      </c>
      <c r="R34" s="137">
        <f>('Rodinne tymy'!R96)</f>
        <v>0</v>
      </c>
      <c r="S34" s="170">
        <f>('Rodinne tymy'!S96)</f>
        <v>0</v>
      </c>
      <c r="T34" s="141">
        <f>('Rodinne tymy'!T96)</f>
        <v>0</v>
      </c>
      <c r="U34" s="170">
        <f>('Rodinne tymy'!U96)</f>
        <v>0</v>
      </c>
      <c r="V34" s="137">
        <f>('Rodinne tymy'!V96)</f>
        <v>0</v>
      </c>
      <c r="W34" s="170">
        <f>('Rodinne tymy'!W96)</f>
        <v>0</v>
      </c>
      <c r="X34" s="137">
        <f>('Rodinne tymy'!X96)</f>
        <v>0</v>
      </c>
      <c r="Y34" s="170">
        <f>('Rodinne tymy'!Y96)</f>
        <v>0</v>
      </c>
      <c r="Z34" s="141">
        <f>('Rodinne tymy'!Z96)</f>
        <v>0</v>
      </c>
      <c r="AA34" s="170">
        <f>('Rodinne tymy'!AA96)</f>
        <v>0</v>
      </c>
      <c r="AB34" s="142">
        <f>('Rodinne tymy'!AB96)</f>
        <v>0</v>
      </c>
      <c r="AC34" s="142">
        <f>('Rodinne tymy'!AC96)</f>
        <v>0</v>
      </c>
      <c r="AD34" s="143">
        <f>('Rodinne tymy'!AD96)</f>
        <v>0.08541666666666665</v>
      </c>
      <c r="AE34" s="171">
        <f>('Rodinne tymy'!AE96)</f>
        <v>1278</v>
      </c>
      <c r="AF34" s="172">
        <f t="shared" si="0"/>
        <v>0</v>
      </c>
      <c r="AG34" s="169">
        <f t="shared" si="1"/>
        <v>2630</v>
      </c>
      <c r="AN34" s="191"/>
    </row>
    <row r="35" spans="1:40" ht="12.75">
      <c r="A35" s="124" t="s">
        <v>50</v>
      </c>
      <c r="B35" s="137">
        <f>('Rodinne tymy'!C204)</f>
        <v>0</v>
      </c>
      <c r="C35" s="138" t="str">
        <f>('Rodinne tymy'!D204)</f>
        <v>Radka</v>
      </c>
      <c r="D35" s="138" t="str">
        <f>('Rodinne tymy'!E204)</f>
        <v>Holečková</v>
      </c>
      <c r="E35" s="386" t="str">
        <f>('Rodinne tymy'!F204)</f>
        <v>r</v>
      </c>
      <c r="F35" s="137">
        <f>('Rodinne tymy'!G204)</f>
        <v>0</v>
      </c>
      <c r="G35" s="137">
        <f>('Rodinne tymy'!H204)</f>
        <v>0</v>
      </c>
      <c r="H35" s="139">
        <f>('Rodinne tymy'!AT204)</f>
        <v>0</v>
      </c>
      <c r="I35" s="248">
        <f>('Rodinne tymy'!AU204)</f>
      </c>
      <c r="J35" s="144">
        <f>('Rodinne tymy'!I204)</f>
        <v>10</v>
      </c>
      <c r="K35" s="170">
        <f>('Rodinne tymy'!K204)</f>
        <v>530</v>
      </c>
      <c r="L35" s="141">
        <f>('Rodinne tymy'!L204)</f>
        <v>3.62</v>
      </c>
      <c r="M35" s="170">
        <f>('Rodinne tymy'!M204)</f>
        <v>486</v>
      </c>
      <c r="N35" s="141">
        <f>('Rodinne tymy'!N204)</f>
        <v>9.29</v>
      </c>
      <c r="O35" s="170">
        <f>('Rodinne tymy'!O204)</f>
        <v>429</v>
      </c>
      <c r="P35" s="137">
        <f>('Rodinne tymy'!P204)</f>
        <v>0</v>
      </c>
      <c r="Q35" s="170">
        <f>('Rodinne tymy'!Q204)</f>
        <v>0</v>
      </c>
      <c r="R35" s="137">
        <f>('Rodinne tymy'!R204)</f>
        <v>0</v>
      </c>
      <c r="S35" s="170">
        <f>('Rodinne tymy'!S204)</f>
        <v>0</v>
      </c>
      <c r="T35" s="141">
        <f>('Rodinne tymy'!T204)</f>
        <v>0</v>
      </c>
      <c r="U35" s="170">
        <f>('Rodinne tymy'!U204)</f>
        <v>0</v>
      </c>
      <c r="V35" s="137">
        <f>('Rodinne tymy'!V204)</f>
        <v>0</v>
      </c>
      <c r="W35" s="170">
        <f>('Rodinne tymy'!W204)</f>
        <v>0</v>
      </c>
      <c r="X35" s="137">
        <f>('Rodinne tymy'!X204)</f>
        <v>0</v>
      </c>
      <c r="Y35" s="170">
        <f>('Rodinne tymy'!Y204)</f>
        <v>0</v>
      </c>
      <c r="Z35" s="141">
        <f>('Rodinne tymy'!Z204)</f>
        <v>0</v>
      </c>
      <c r="AA35" s="170">
        <f>('Rodinne tymy'!AA204)</f>
        <v>0</v>
      </c>
      <c r="AB35" s="137">
        <f>('Rodinne tymy'!AB204)</f>
        <v>0</v>
      </c>
      <c r="AC35" s="137">
        <f>('Rodinne tymy'!AC204)</f>
        <v>0</v>
      </c>
      <c r="AD35" s="143">
        <f>('Rodinne tymy'!AD204)</f>
        <v>0.11041666666666666</v>
      </c>
      <c r="AE35" s="170">
        <f>('Rodinne tymy'!AE204)</f>
        <v>1134</v>
      </c>
      <c r="AF35" s="172">
        <f t="shared" si="0"/>
        <v>0</v>
      </c>
      <c r="AG35" s="169">
        <f t="shared" si="1"/>
        <v>2579</v>
      </c>
      <c r="AN35" s="191"/>
    </row>
    <row r="36" spans="1:40" ht="12.75">
      <c r="A36" s="124" t="s">
        <v>51</v>
      </c>
      <c r="B36" s="137">
        <f>('Rodinne tymy'!C180)</f>
        <v>0</v>
      </c>
      <c r="C36" s="138" t="str">
        <f>('Rodinne tymy'!D180)</f>
        <v>Tomáš</v>
      </c>
      <c r="D36" s="138" t="str">
        <f>('Rodinne tymy'!E180)</f>
        <v>Mačina</v>
      </c>
      <c r="E36" s="386" t="str">
        <f>('Rodinne tymy'!F180)</f>
        <v>t</v>
      </c>
      <c r="F36" s="137">
        <f>('Rodinne tymy'!G180)</f>
        <v>0</v>
      </c>
      <c r="G36" s="137">
        <f>('Rodinne tymy'!H180)</f>
        <v>0</v>
      </c>
      <c r="H36" s="139">
        <f>('Rodinne tymy'!AT180)</f>
        <v>0</v>
      </c>
      <c r="I36" s="248">
        <f>('Rodinne tymy'!AU180)</f>
      </c>
      <c r="J36" s="144">
        <f>('Rodinne tymy'!I180)</f>
        <v>9.9</v>
      </c>
      <c r="K36" s="170">
        <f>('Rodinne tymy'!K180)</f>
        <v>550</v>
      </c>
      <c r="L36" s="141">
        <f>('Rodinne tymy'!L180)</f>
        <v>3.34</v>
      </c>
      <c r="M36" s="170">
        <f>('Rodinne tymy'!M180)</f>
        <v>435</v>
      </c>
      <c r="N36" s="141">
        <f>('Rodinne tymy'!N180)</f>
        <v>8.79</v>
      </c>
      <c r="O36" s="170">
        <f>('Rodinne tymy'!O180)</f>
        <v>396</v>
      </c>
      <c r="P36" s="137">
        <f>('Rodinne tymy'!P180)</f>
        <v>0</v>
      </c>
      <c r="Q36" s="170">
        <f>('Rodinne tymy'!Q180)</f>
        <v>0</v>
      </c>
      <c r="R36" s="137">
        <f>('Rodinne tymy'!R180)</f>
        <v>0</v>
      </c>
      <c r="S36" s="170">
        <f>('Rodinne tymy'!S180)</f>
        <v>0</v>
      </c>
      <c r="T36" s="141">
        <f>('Rodinne tymy'!T180)</f>
        <v>0</v>
      </c>
      <c r="U36" s="170">
        <f>('Rodinne tymy'!U180)</f>
        <v>0</v>
      </c>
      <c r="V36" s="137">
        <f>('Rodinne tymy'!V180)</f>
        <v>0</v>
      </c>
      <c r="W36" s="170">
        <f>('Rodinne tymy'!W180)</f>
        <v>0</v>
      </c>
      <c r="X36" s="137">
        <f>('Rodinne tymy'!X180)</f>
        <v>0</v>
      </c>
      <c r="Y36" s="170">
        <f>('Rodinne tymy'!Y180)</f>
        <v>0</v>
      </c>
      <c r="Z36" s="141">
        <f>('Rodinne tymy'!Z180)</f>
        <v>0</v>
      </c>
      <c r="AA36" s="170">
        <f>('Rodinne tymy'!AA180)</f>
        <v>0</v>
      </c>
      <c r="AB36" s="137">
        <f>('Rodinne tymy'!AB180)</f>
        <v>0</v>
      </c>
      <c r="AC36" s="137">
        <f>('Rodinne tymy'!AC180)</f>
        <v>0</v>
      </c>
      <c r="AD36" s="143">
        <f>('Rodinne tymy'!AD180)</f>
        <v>0.10555555555555556</v>
      </c>
      <c r="AE36" s="170">
        <f>('Rodinne tymy'!AE180)</f>
        <v>1162</v>
      </c>
      <c r="AF36" s="172">
        <f t="shared" si="0"/>
        <v>0</v>
      </c>
      <c r="AG36" s="169">
        <f t="shared" si="1"/>
        <v>2543</v>
      </c>
      <c r="AN36" s="191"/>
    </row>
    <row r="37" spans="1:40" ht="12.75">
      <c r="A37" s="124" t="s">
        <v>52</v>
      </c>
      <c r="B37" s="137">
        <f>('Rodinne tymy'!C162)</f>
        <v>0</v>
      </c>
      <c r="C37" s="138" t="str">
        <f>('Rodinne tymy'!D162)</f>
        <v>Helena</v>
      </c>
      <c r="D37" s="138" t="str">
        <f>('Rodinne tymy'!E162)</f>
        <v>Součková</v>
      </c>
      <c r="E37" s="386" t="str">
        <f>('Rodinne tymy'!F162)</f>
        <v>r</v>
      </c>
      <c r="F37" s="137">
        <f>('Rodinne tymy'!G162)</f>
        <v>0</v>
      </c>
      <c r="G37" s="137">
        <f>('Rodinne tymy'!H162)</f>
        <v>0</v>
      </c>
      <c r="H37" s="139">
        <f>('Rodinne tymy'!AT162)</f>
        <v>0</v>
      </c>
      <c r="I37" s="248">
        <f>('Rodinne tymy'!AU162)</f>
      </c>
      <c r="J37" s="144">
        <f>('Rodinne tymy'!I162)</f>
        <v>10.2</v>
      </c>
      <c r="K37" s="170">
        <f>('Rodinne tymy'!K162)</f>
        <v>490</v>
      </c>
      <c r="L37" s="141">
        <f>('Rodinne tymy'!L162)</f>
        <v>3.15</v>
      </c>
      <c r="M37" s="170">
        <f>('Rodinne tymy'!M162)</f>
        <v>400</v>
      </c>
      <c r="N37" s="141">
        <f>('Rodinne tymy'!N162)</f>
        <v>8.21</v>
      </c>
      <c r="O37" s="170">
        <f>('Rodinne tymy'!O162)</f>
        <v>357</v>
      </c>
      <c r="P37" s="137">
        <f>('Rodinne tymy'!P162)</f>
        <v>0</v>
      </c>
      <c r="Q37" s="170">
        <f>('Rodinne tymy'!Q162)</f>
        <v>0</v>
      </c>
      <c r="R37" s="137">
        <f>('Rodinne tymy'!R162)</f>
        <v>0</v>
      </c>
      <c r="S37" s="170">
        <f>('Rodinne tymy'!S162)</f>
        <v>0</v>
      </c>
      <c r="T37" s="141">
        <f>('Rodinne tymy'!T162)</f>
        <v>0</v>
      </c>
      <c r="U37" s="170">
        <f>('Rodinne tymy'!U162)</f>
        <v>0</v>
      </c>
      <c r="V37" s="137">
        <f>('Rodinne tymy'!V162)</f>
        <v>0</v>
      </c>
      <c r="W37" s="170">
        <f>('Rodinne tymy'!W162)</f>
        <v>0</v>
      </c>
      <c r="X37" s="137">
        <f>('Rodinne tymy'!X162)</f>
        <v>0</v>
      </c>
      <c r="Y37" s="170">
        <f>('Rodinne tymy'!Y162)</f>
        <v>0</v>
      </c>
      <c r="Z37" s="141">
        <f>('Rodinne tymy'!Z162)</f>
        <v>0</v>
      </c>
      <c r="AA37" s="170">
        <f>('Rodinne tymy'!AA162)</f>
        <v>0</v>
      </c>
      <c r="AB37" s="137">
        <f>('Rodinne tymy'!AB162)</f>
        <v>0</v>
      </c>
      <c r="AC37" s="137">
        <f>('Rodinne tymy'!AC162)</f>
        <v>0</v>
      </c>
      <c r="AD37" s="143">
        <f>('Rodinne tymy'!AD162)</f>
        <v>0.10069444444444443</v>
      </c>
      <c r="AE37" s="170">
        <f>('Rodinne tymy'!AE162)</f>
        <v>1190</v>
      </c>
      <c r="AF37" s="172">
        <f t="shared" si="0"/>
        <v>0</v>
      </c>
      <c r="AG37" s="169">
        <f t="shared" si="1"/>
        <v>2437</v>
      </c>
      <c r="AN37" s="191"/>
    </row>
    <row r="38" spans="1:40" ht="12.75">
      <c r="A38" s="124" t="s">
        <v>53</v>
      </c>
      <c r="B38" s="137">
        <f>('Rodinne tymy'!C102)</f>
        <v>0</v>
      </c>
      <c r="C38" s="138" t="str">
        <f>('Rodinne tymy'!D102)</f>
        <v>Stanislava</v>
      </c>
      <c r="D38" s="138" t="str">
        <f>('Rodinne tymy'!E102)</f>
        <v>Lukešová</v>
      </c>
      <c r="E38" s="386" t="str">
        <f>('Rodinne tymy'!F102)</f>
        <v>r</v>
      </c>
      <c r="F38" s="137">
        <f>('Rodinne tymy'!G102)</f>
        <v>0</v>
      </c>
      <c r="G38" s="137">
        <f>('Rodinne tymy'!H102)</f>
        <v>0</v>
      </c>
      <c r="H38" s="139">
        <f>('Rodinne tymy'!AT102)</f>
        <v>0</v>
      </c>
      <c r="I38" s="248">
        <f>('Rodinne tymy'!AU102)</f>
      </c>
      <c r="J38" s="140">
        <f>('Rodinne tymy'!I102)</f>
        <v>11.3</v>
      </c>
      <c r="K38" s="170">
        <f>('Rodinne tymy'!K102)</f>
        <v>300</v>
      </c>
      <c r="L38" s="141">
        <f>('Rodinne tymy'!L102)</f>
        <v>3.21</v>
      </c>
      <c r="M38" s="170">
        <f>('Rodinne tymy'!M102)</f>
        <v>411</v>
      </c>
      <c r="N38" s="141">
        <f>('Rodinne tymy'!N102)</f>
        <v>8.78</v>
      </c>
      <c r="O38" s="170">
        <f>('Rodinne tymy'!O102)</f>
        <v>395</v>
      </c>
      <c r="P38" s="137">
        <f>('Rodinne tymy'!P102)</f>
        <v>0</v>
      </c>
      <c r="Q38" s="170">
        <f>('Rodinne tymy'!Q102)</f>
        <v>0</v>
      </c>
      <c r="R38" s="137">
        <f>('Rodinne tymy'!R102)</f>
        <v>0</v>
      </c>
      <c r="S38" s="170">
        <f>('Rodinne tymy'!S102)</f>
        <v>0</v>
      </c>
      <c r="T38" s="141">
        <f>('Rodinne tymy'!T102)</f>
        <v>0</v>
      </c>
      <c r="U38" s="170">
        <f>('Rodinne tymy'!U102)</f>
        <v>0</v>
      </c>
      <c r="V38" s="137">
        <f>('Rodinne tymy'!V102)</f>
        <v>0</v>
      </c>
      <c r="W38" s="170">
        <f>('Rodinne tymy'!W102)</f>
        <v>0</v>
      </c>
      <c r="X38" s="137">
        <f>('Rodinne tymy'!X102)</f>
        <v>0</v>
      </c>
      <c r="Y38" s="170">
        <f>('Rodinne tymy'!Y102)</f>
        <v>0</v>
      </c>
      <c r="Z38" s="141">
        <f>('Rodinne tymy'!Z102)</f>
        <v>0</v>
      </c>
      <c r="AA38" s="170">
        <f>('Rodinne tymy'!AA102)</f>
        <v>0</v>
      </c>
      <c r="AB38" s="142">
        <f>('Rodinne tymy'!AB102)</f>
        <v>0</v>
      </c>
      <c r="AC38" s="142">
        <f>('Rodinne tymy'!AC102)</f>
        <v>0</v>
      </c>
      <c r="AD38" s="143">
        <f>('Rodinne tymy'!AD102)</f>
        <v>0.10069444444444443</v>
      </c>
      <c r="AE38" s="171">
        <f>('Rodinne tymy'!AE102)</f>
        <v>1190</v>
      </c>
      <c r="AF38" s="172">
        <f t="shared" si="0"/>
        <v>0</v>
      </c>
      <c r="AG38" s="169">
        <f t="shared" si="1"/>
        <v>2296</v>
      </c>
      <c r="AN38" s="191"/>
    </row>
    <row r="39" spans="1:40" ht="12.75">
      <c r="A39" s="124" t="s">
        <v>54</v>
      </c>
      <c r="B39" s="137">
        <f>('Rodinne tymy'!C186)</f>
        <v>0</v>
      </c>
      <c r="C39" s="138" t="str">
        <f>('Rodinne tymy'!D186)</f>
        <v>Anna</v>
      </c>
      <c r="D39" s="138" t="str">
        <f>('Rodinne tymy'!E186)</f>
        <v>Strakošová</v>
      </c>
      <c r="E39" s="386" t="str">
        <f>('Rodinne tymy'!F186)</f>
        <v>r</v>
      </c>
      <c r="F39" s="137">
        <f>('Rodinne tymy'!G186)</f>
        <v>0</v>
      </c>
      <c r="G39" s="137">
        <f>('Rodinne tymy'!H186)</f>
        <v>0</v>
      </c>
      <c r="H39" s="139">
        <f>('Rodinne tymy'!AT186)</f>
        <v>0</v>
      </c>
      <c r="I39" s="248">
        <f>('Rodinne tymy'!AU186)</f>
      </c>
      <c r="J39" s="144">
        <f>('Rodinne tymy'!I186)</f>
        <v>10.5</v>
      </c>
      <c r="K39" s="170">
        <f>('Rodinne tymy'!K186)</f>
        <v>430</v>
      </c>
      <c r="L39" s="141">
        <f>('Rodinne tymy'!L186)</f>
        <v>3</v>
      </c>
      <c r="M39" s="170">
        <f>('Rodinne tymy'!M186)</f>
        <v>373</v>
      </c>
      <c r="N39" s="141">
        <f>('Rodinne tymy'!N186)</f>
        <v>7.52</v>
      </c>
      <c r="O39" s="170">
        <f>('Rodinne tymy'!O186)</f>
        <v>311</v>
      </c>
      <c r="P39" s="137">
        <f>('Rodinne tymy'!P186)</f>
        <v>0</v>
      </c>
      <c r="Q39" s="170">
        <f>('Rodinne tymy'!Q186)</f>
        <v>0</v>
      </c>
      <c r="R39" s="137">
        <f>('Rodinne tymy'!R186)</f>
        <v>0</v>
      </c>
      <c r="S39" s="170">
        <f>('Rodinne tymy'!S186)</f>
        <v>0</v>
      </c>
      <c r="T39" s="141">
        <f>('Rodinne tymy'!T186)</f>
        <v>0</v>
      </c>
      <c r="U39" s="170">
        <f>('Rodinne tymy'!U186)</f>
        <v>0</v>
      </c>
      <c r="V39" s="137">
        <f>('Rodinne tymy'!V186)</f>
        <v>0</v>
      </c>
      <c r="W39" s="170">
        <f>('Rodinne tymy'!W186)</f>
        <v>0</v>
      </c>
      <c r="X39" s="137">
        <f>('Rodinne tymy'!X186)</f>
        <v>0</v>
      </c>
      <c r="Y39" s="170">
        <f>('Rodinne tymy'!Y186)</f>
        <v>0</v>
      </c>
      <c r="Z39" s="141">
        <f>('Rodinne tymy'!Z186)</f>
        <v>0</v>
      </c>
      <c r="AA39" s="170">
        <f>('Rodinne tymy'!AA186)</f>
        <v>0</v>
      </c>
      <c r="AB39" s="137">
        <f>('Rodinne tymy'!AB186)</f>
        <v>0</v>
      </c>
      <c r="AC39" s="137">
        <f>('Rodinne tymy'!AC186)</f>
        <v>0</v>
      </c>
      <c r="AD39" s="143">
        <f>('Rodinne tymy'!AD186)</f>
        <v>0.10833333333333334</v>
      </c>
      <c r="AE39" s="170">
        <f>('Rodinne tymy'!AE186)</f>
        <v>1146</v>
      </c>
      <c r="AF39" s="172">
        <f t="shared" si="0"/>
        <v>0</v>
      </c>
      <c r="AG39" s="169">
        <f t="shared" si="1"/>
        <v>2260</v>
      </c>
      <c r="AN39" s="191"/>
    </row>
    <row r="40" spans="1:40" ht="12.75">
      <c r="A40" s="124" t="s">
        <v>55</v>
      </c>
      <c r="B40" s="137">
        <f>('Rodinne tymy'!C210)</f>
        <v>0</v>
      </c>
      <c r="C40" s="138" t="str">
        <f>('Rodinne tymy'!D210)</f>
        <v>Andrea</v>
      </c>
      <c r="D40" s="138" t="str">
        <f>('Rodinne tymy'!E210)</f>
        <v>Rabinecká</v>
      </c>
      <c r="E40" s="386" t="str">
        <f>('Rodinne tymy'!F210)</f>
        <v>r</v>
      </c>
      <c r="F40" s="137">
        <f>('Rodinne tymy'!G210)</f>
        <v>0</v>
      </c>
      <c r="G40" s="137">
        <f>('Rodinne tymy'!H210)</f>
        <v>0</v>
      </c>
      <c r="H40" s="139">
        <f>('Rodinne tymy'!AT210)</f>
        <v>0</v>
      </c>
      <c r="I40" s="248">
        <f>('Rodinne tymy'!AU210)</f>
      </c>
      <c r="J40" s="144">
        <f>('Rodinne tymy'!I210)</f>
        <v>10.4</v>
      </c>
      <c r="K40" s="170">
        <f>('Rodinne tymy'!K210)</f>
        <v>450</v>
      </c>
      <c r="L40" s="141">
        <f>('Rodinne tymy'!L210)</f>
        <v>3.32</v>
      </c>
      <c r="M40" s="170">
        <f>('Rodinne tymy'!M210)</f>
        <v>431</v>
      </c>
      <c r="N40" s="141">
        <f>('Rodinne tymy'!N210)</f>
        <v>6.51</v>
      </c>
      <c r="O40" s="170">
        <f>('Rodinne tymy'!O210)</f>
        <v>244</v>
      </c>
      <c r="P40" s="137">
        <f>('Rodinne tymy'!P210)</f>
        <v>0</v>
      </c>
      <c r="Q40" s="170">
        <f>('Rodinne tymy'!Q210)</f>
        <v>0</v>
      </c>
      <c r="R40" s="137">
        <f>('Rodinne tymy'!R210)</f>
        <v>0</v>
      </c>
      <c r="S40" s="170">
        <f>('Rodinne tymy'!S210)</f>
        <v>0</v>
      </c>
      <c r="T40" s="141">
        <f>('Rodinne tymy'!T210)</f>
        <v>0</v>
      </c>
      <c r="U40" s="170">
        <f>('Rodinne tymy'!U210)</f>
        <v>0</v>
      </c>
      <c r="V40" s="137">
        <f>('Rodinne tymy'!V210)</f>
        <v>0</v>
      </c>
      <c r="W40" s="170">
        <f>('Rodinne tymy'!W210)</f>
        <v>0</v>
      </c>
      <c r="X40" s="137">
        <f>('Rodinne tymy'!X210)</f>
        <v>0</v>
      </c>
      <c r="Y40" s="170">
        <f>('Rodinne tymy'!Y210)</f>
        <v>0</v>
      </c>
      <c r="Z40" s="141">
        <f>('Rodinne tymy'!Z210)</f>
        <v>0</v>
      </c>
      <c r="AA40" s="170">
        <f>('Rodinne tymy'!AA210)</f>
        <v>0</v>
      </c>
      <c r="AB40" s="137">
        <f>('Rodinne tymy'!AB210)</f>
        <v>0</v>
      </c>
      <c r="AC40" s="137">
        <f>('Rodinne tymy'!AC210)</f>
        <v>0</v>
      </c>
      <c r="AD40" s="143">
        <f>('Rodinne tymy'!AD210)</f>
        <v>0.11041666666666666</v>
      </c>
      <c r="AE40" s="170">
        <f>('Rodinne tymy'!AE210)</f>
        <v>1134</v>
      </c>
      <c r="AF40" s="172">
        <f t="shared" si="0"/>
        <v>0</v>
      </c>
      <c r="AG40" s="169">
        <f t="shared" si="1"/>
        <v>2259</v>
      </c>
      <c r="AN40" s="191"/>
    </row>
    <row r="41" spans="1:40" ht="12.75">
      <c r="A41" s="124" t="s">
        <v>56</v>
      </c>
      <c r="B41" s="137">
        <f>('Rodinne tymy'!C234)</f>
        <v>0</v>
      </c>
      <c r="C41" s="138" t="str">
        <f>('Rodinne tymy'!D234)</f>
        <v>Karolína</v>
      </c>
      <c r="D41" s="138" t="str">
        <f>('Rodinne tymy'!E234)</f>
        <v>Bohmová</v>
      </c>
      <c r="E41" s="386" t="str">
        <f>('Rodinne tymy'!F234)</f>
        <v>r</v>
      </c>
      <c r="F41" s="137">
        <f>('Rodinne tymy'!G234)</f>
        <v>0</v>
      </c>
      <c r="G41" s="137">
        <f>('Rodinne tymy'!H234)</f>
        <v>0</v>
      </c>
      <c r="H41" s="139">
        <f>('Rodinne tymy'!AT234)</f>
        <v>0</v>
      </c>
      <c r="I41" s="248">
        <f>('Rodinne tymy'!AU234)</f>
      </c>
      <c r="J41" s="144">
        <f>('Rodinne tymy'!I234)</f>
        <v>10.7</v>
      </c>
      <c r="K41" s="170">
        <f>('Rodinne tymy'!K234)</f>
        <v>390</v>
      </c>
      <c r="L41" s="141">
        <f>('Rodinne tymy'!L234)</f>
        <v>3.05</v>
      </c>
      <c r="M41" s="170">
        <f>('Rodinne tymy'!M234)</f>
        <v>382</v>
      </c>
      <c r="N41" s="141">
        <f>('Rodinne tymy'!N234)</f>
        <v>7.52</v>
      </c>
      <c r="O41" s="170">
        <f>('Rodinne tymy'!O234)</f>
        <v>311</v>
      </c>
      <c r="P41" s="137">
        <f>('Rodinne tymy'!P234)</f>
        <v>0</v>
      </c>
      <c r="Q41" s="170">
        <f>('Rodinne tymy'!Q234)</f>
        <v>0</v>
      </c>
      <c r="R41" s="137">
        <f>('Rodinne tymy'!R234)</f>
        <v>0</v>
      </c>
      <c r="S41" s="170">
        <f>('Rodinne tymy'!S234)</f>
        <v>0</v>
      </c>
      <c r="T41" s="141">
        <f>('Rodinne tymy'!T234)</f>
        <v>0</v>
      </c>
      <c r="U41" s="170">
        <f>('Rodinne tymy'!U234)</f>
        <v>0</v>
      </c>
      <c r="V41" s="137">
        <f>('Rodinne tymy'!V234)</f>
        <v>0</v>
      </c>
      <c r="W41" s="170">
        <f>('Rodinne tymy'!W234)</f>
        <v>0</v>
      </c>
      <c r="X41" s="137">
        <f>('Rodinne tymy'!X234)</f>
        <v>0</v>
      </c>
      <c r="Y41" s="170">
        <f>('Rodinne tymy'!Y234)</f>
        <v>0</v>
      </c>
      <c r="Z41" s="141">
        <f>('Rodinne tymy'!Z234)</f>
        <v>0</v>
      </c>
      <c r="AA41" s="170">
        <f>('Rodinne tymy'!AA234)</f>
        <v>0</v>
      </c>
      <c r="AB41" s="137">
        <f>('Rodinne tymy'!AB234)</f>
        <v>0</v>
      </c>
      <c r="AC41" s="137">
        <f>('Rodinne tymy'!AC234)</f>
        <v>0</v>
      </c>
      <c r="AD41" s="143">
        <f>('Rodinne tymy'!AD234)</f>
        <v>0.11388888888888889</v>
      </c>
      <c r="AE41" s="170">
        <f>('Rodinne tymy'!AE234)</f>
        <v>1114</v>
      </c>
      <c r="AF41" s="172">
        <f t="shared" si="0"/>
        <v>0</v>
      </c>
      <c r="AG41" s="169">
        <f t="shared" si="1"/>
        <v>2197</v>
      </c>
      <c r="AN41" s="191"/>
    </row>
    <row r="42" spans="1:40" ht="12.75">
      <c r="A42" s="124" t="s">
        <v>57</v>
      </c>
      <c r="B42" s="137">
        <f>('Rodinne tymy'!C126)</f>
        <v>0</v>
      </c>
      <c r="C42" s="138" t="str">
        <f>('Rodinne tymy'!D126)</f>
        <v>Irena</v>
      </c>
      <c r="D42" s="138" t="str">
        <f>('Rodinne tymy'!E126)</f>
        <v>Mačinová</v>
      </c>
      <c r="E42" s="386" t="str">
        <f>('Rodinne tymy'!F126)</f>
        <v>r</v>
      </c>
      <c r="F42" s="137">
        <f>('Rodinne tymy'!G126)</f>
        <v>0</v>
      </c>
      <c r="G42" s="137">
        <f>('Rodinne tymy'!H126)</f>
        <v>0</v>
      </c>
      <c r="H42" s="139">
        <f>('Rodinne tymy'!AT126)</f>
        <v>0</v>
      </c>
      <c r="I42" s="248">
        <f>('Rodinne tymy'!AU126)</f>
      </c>
      <c r="J42" s="144">
        <f>('Rodinne tymy'!I126)</f>
        <v>10.9</v>
      </c>
      <c r="K42" s="170">
        <f>('Rodinne tymy'!K126)</f>
        <v>350</v>
      </c>
      <c r="L42" s="141">
        <f>('Rodinne tymy'!L126)</f>
        <v>2.95</v>
      </c>
      <c r="M42" s="170">
        <f>('Rodinne tymy'!M126)</f>
        <v>364</v>
      </c>
      <c r="N42" s="141">
        <f>('Rodinne tymy'!N126)</f>
        <v>7.4</v>
      </c>
      <c r="O42" s="170">
        <f>('Rodinne tymy'!O126)</f>
        <v>303</v>
      </c>
      <c r="P42" s="137">
        <f>('Rodinne tymy'!P126)</f>
        <v>0</v>
      </c>
      <c r="Q42" s="170">
        <f>('Rodinne tymy'!Q126)</f>
        <v>0</v>
      </c>
      <c r="R42" s="137">
        <f>('Rodinne tymy'!R126)</f>
        <v>0</v>
      </c>
      <c r="S42" s="170">
        <f>('Rodinne tymy'!S126)</f>
        <v>0</v>
      </c>
      <c r="T42" s="141">
        <f>('Rodinne tymy'!T126)</f>
        <v>0</v>
      </c>
      <c r="U42" s="170">
        <f>('Rodinne tymy'!U126)</f>
        <v>0</v>
      </c>
      <c r="V42" s="137">
        <f>('Rodinne tymy'!V126)</f>
        <v>0</v>
      </c>
      <c r="W42" s="170">
        <f>('Rodinne tymy'!W126)</f>
        <v>0</v>
      </c>
      <c r="X42" s="137">
        <f>('Rodinne tymy'!X126)</f>
        <v>0</v>
      </c>
      <c r="Y42" s="170">
        <f>('Rodinne tymy'!Y126)</f>
        <v>0</v>
      </c>
      <c r="Z42" s="141">
        <f>('Rodinne tymy'!Z126)</f>
        <v>0</v>
      </c>
      <c r="AA42" s="170">
        <f>('Rodinne tymy'!AA126)</f>
        <v>0</v>
      </c>
      <c r="AB42" s="137">
        <f>('Rodinne tymy'!AB126)</f>
        <v>0</v>
      </c>
      <c r="AC42" s="137">
        <f>('Rodinne tymy'!AC126)</f>
        <v>0</v>
      </c>
      <c r="AD42" s="143">
        <f>('Rodinne tymy'!AD126)</f>
        <v>0.10625</v>
      </c>
      <c r="AE42" s="170">
        <f>('Rodinne tymy'!AE126)</f>
        <v>1158</v>
      </c>
      <c r="AF42" s="172">
        <f aca="true" t="shared" si="2" ref="AF42:AF59">IF(AND(ISNUMBER(AC42)=NOT(ISNUMBER(AD42)),OR(AND(ISNUMBER(AC42),AC42&gt;=90),AND(ISNUMBER(AD42),AD42&gt;0,AD42&lt;=374))),1,0)</f>
        <v>0</v>
      </c>
      <c r="AG42" s="169">
        <f aca="true" t="shared" si="3" ref="AG42:AG59">SUM(K42+M42+O42+Q42+S42+U42+W42+Y42+AA42+AE42)</f>
        <v>2175</v>
      </c>
      <c r="AN42" s="191"/>
    </row>
    <row r="43" spans="1:40" ht="12.75">
      <c r="A43" s="124" t="s">
        <v>58</v>
      </c>
      <c r="B43" s="137">
        <f>('Rodinne tymy'!C198)</f>
        <v>0</v>
      </c>
      <c r="C43" s="138" t="str">
        <f>('Rodinne tymy'!D198)</f>
        <v>Eva</v>
      </c>
      <c r="D43" s="138" t="str">
        <f>('Rodinne tymy'!E198)</f>
        <v>Suchopárová</v>
      </c>
      <c r="E43" s="386" t="str">
        <f>('Rodinne tymy'!F198)</f>
        <v>r</v>
      </c>
      <c r="F43" s="137">
        <f>('Rodinne tymy'!G198)</f>
        <v>0</v>
      </c>
      <c r="G43" s="137">
        <f>('Rodinne tymy'!H198)</f>
        <v>0</v>
      </c>
      <c r="H43" s="139">
        <f>('Rodinne tymy'!AT198)</f>
        <v>0</v>
      </c>
      <c r="I43" s="248">
        <f>('Rodinne tymy'!AU198)</f>
      </c>
      <c r="J43" s="144">
        <f>('Rodinne tymy'!I198)</f>
        <v>11.8</v>
      </c>
      <c r="K43" s="170">
        <f>('Rodinne tymy'!K198)</f>
        <v>250</v>
      </c>
      <c r="L43" s="141">
        <f>('Rodinne tymy'!L198)</f>
        <v>2.53</v>
      </c>
      <c r="M43" s="170">
        <f>('Rodinne tymy'!M198)</f>
        <v>288</v>
      </c>
      <c r="N43" s="141">
        <f>('Rodinne tymy'!N198)</f>
        <v>8.52</v>
      </c>
      <c r="O43" s="170">
        <f>('Rodinne tymy'!O198)</f>
        <v>378</v>
      </c>
      <c r="P43" s="137">
        <f>('Rodinne tymy'!P198)</f>
        <v>0</v>
      </c>
      <c r="Q43" s="170">
        <f>('Rodinne tymy'!Q198)</f>
        <v>0</v>
      </c>
      <c r="R43" s="137">
        <f>('Rodinne tymy'!R198)</f>
        <v>0</v>
      </c>
      <c r="S43" s="170">
        <f>('Rodinne tymy'!S198)</f>
        <v>0</v>
      </c>
      <c r="T43" s="141">
        <f>('Rodinne tymy'!T198)</f>
        <v>0</v>
      </c>
      <c r="U43" s="170">
        <f>('Rodinne tymy'!U198)</f>
        <v>0</v>
      </c>
      <c r="V43" s="137">
        <f>('Rodinne tymy'!V198)</f>
        <v>0</v>
      </c>
      <c r="W43" s="170">
        <f>('Rodinne tymy'!W198)</f>
        <v>0</v>
      </c>
      <c r="X43" s="137">
        <f>('Rodinne tymy'!X198)</f>
        <v>0</v>
      </c>
      <c r="Y43" s="170">
        <f>('Rodinne tymy'!Y198)</f>
        <v>0</v>
      </c>
      <c r="Z43" s="141">
        <f>('Rodinne tymy'!Z198)</f>
        <v>0</v>
      </c>
      <c r="AA43" s="170">
        <f>('Rodinne tymy'!AA198)</f>
        <v>0</v>
      </c>
      <c r="AB43" s="137">
        <f>('Rodinne tymy'!AB198)</f>
        <v>0</v>
      </c>
      <c r="AC43" s="137">
        <f>('Rodinne tymy'!AC198)</f>
        <v>0</v>
      </c>
      <c r="AD43" s="143">
        <f>('Rodinne tymy'!AD198)</f>
        <v>0.10416666666666667</v>
      </c>
      <c r="AE43" s="170">
        <f>('Rodinne tymy'!AE198)</f>
        <v>1170</v>
      </c>
      <c r="AF43" s="172">
        <f t="shared" si="2"/>
        <v>0</v>
      </c>
      <c r="AG43" s="169">
        <f t="shared" si="3"/>
        <v>2086</v>
      </c>
      <c r="AN43" s="191"/>
    </row>
    <row r="44" spans="1:40" ht="12.75">
      <c r="A44" s="124" t="s">
        <v>59</v>
      </c>
      <c r="B44" s="137">
        <f>('Rodinne tymy'!C258)</f>
        <v>0</v>
      </c>
      <c r="C44" s="138" t="str">
        <f>('Rodinne tymy'!D258)</f>
        <v>Michaela</v>
      </c>
      <c r="D44" s="138" t="str">
        <f>('Rodinne tymy'!E258)</f>
        <v>Vlčková</v>
      </c>
      <c r="E44" s="386" t="str">
        <f>('Rodinne tymy'!F258)</f>
        <v>r</v>
      </c>
      <c r="F44" s="137">
        <f>('Rodinne tymy'!G258)</f>
        <v>0</v>
      </c>
      <c r="G44" s="137">
        <f>('Rodinne tymy'!H258)</f>
        <v>0</v>
      </c>
      <c r="H44" s="139">
        <f>('Rodinne tymy'!AT258)</f>
        <v>0</v>
      </c>
      <c r="I44" s="248">
        <f>('Rodinne tymy'!AU258)</f>
      </c>
      <c r="J44" s="144">
        <f>('Rodinne tymy'!I258)</f>
        <v>10.3</v>
      </c>
      <c r="K44" s="170">
        <f>('Rodinne tymy'!K258)</f>
        <v>470</v>
      </c>
      <c r="L44" s="141">
        <f>('Rodinne tymy'!L258)</f>
        <v>3.38</v>
      </c>
      <c r="M44" s="170">
        <f>('Rodinne tymy'!M258)</f>
        <v>442</v>
      </c>
      <c r="N44" s="141">
        <f>('Rodinne tymy'!N258)</f>
        <v>0</v>
      </c>
      <c r="O44" s="170">
        <f>('Rodinne tymy'!O258)</f>
        <v>0</v>
      </c>
      <c r="P44" s="137">
        <f>('Rodinne tymy'!P258)</f>
        <v>0</v>
      </c>
      <c r="Q44" s="170">
        <f>('Rodinne tymy'!Q258)</f>
        <v>0</v>
      </c>
      <c r="R44" s="137">
        <f>('Rodinne tymy'!R258)</f>
        <v>0</v>
      </c>
      <c r="S44" s="170">
        <f>('Rodinne tymy'!S258)</f>
        <v>0</v>
      </c>
      <c r="T44" s="141">
        <f>('Rodinne tymy'!T258)</f>
        <v>0</v>
      </c>
      <c r="U44" s="170">
        <f>('Rodinne tymy'!U258)</f>
        <v>0</v>
      </c>
      <c r="V44" s="137">
        <f>('Rodinne tymy'!V258)</f>
        <v>0</v>
      </c>
      <c r="W44" s="170">
        <f>('Rodinne tymy'!W258)</f>
        <v>0</v>
      </c>
      <c r="X44" s="137">
        <f>('Rodinne tymy'!X258)</f>
        <v>0</v>
      </c>
      <c r="Y44" s="170">
        <f>('Rodinne tymy'!Y258)</f>
        <v>0</v>
      </c>
      <c r="Z44" s="141">
        <f>('Rodinne tymy'!Z258)</f>
        <v>0</v>
      </c>
      <c r="AA44" s="170">
        <f>('Rodinne tymy'!AA258)</f>
        <v>0</v>
      </c>
      <c r="AB44" s="137">
        <f>('Rodinne tymy'!AB258)</f>
        <v>0</v>
      </c>
      <c r="AC44" s="137">
        <f>('Rodinne tymy'!AC258)</f>
        <v>0</v>
      </c>
      <c r="AD44" s="143">
        <f>('Rodinne tymy'!AD258)</f>
        <v>0.10902777777777778</v>
      </c>
      <c r="AE44" s="170">
        <f>('Rodinne tymy'!AE258)</f>
        <v>1142</v>
      </c>
      <c r="AF44" s="172">
        <f t="shared" si="2"/>
        <v>0</v>
      </c>
      <c r="AG44" s="169">
        <f t="shared" si="3"/>
        <v>2054</v>
      </c>
      <c r="AN44" s="191"/>
    </row>
    <row r="45" spans="1:40" ht="12.75">
      <c r="A45" s="124" t="s">
        <v>60</v>
      </c>
      <c r="B45" s="137">
        <f>('Rodinne tymy'!C156)</f>
        <v>0</v>
      </c>
      <c r="C45" s="138" t="str">
        <f>('Rodinne tymy'!D156)</f>
        <v>Alena</v>
      </c>
      <c r="D45" s="138" t="str">
        <f>('Rodinne tymy'!E156)</f>
        <v>Kramešová</v>
      </c>
      <c r="E45" s="386" t="str">
        <f>('Rodinne tymy'!F156)</f>
        <v>r</v>
      </c>
      <c r="F45" s="137">
        <f>('Rodinne tymy'!G156)</f>
        <v>0</v>
      </c>
      <c r="G45" s="137">
        <f>('Rodinne tymy'!H156)</f>
        <v>0</v>
      </c>
      <c r="H45" s="139">
        <f>('Rodinne tymy'!AT156)</f>
        <v>0</v>
      </c>
      <c r="I45" s="248">
        <f>('Rodinne tymy'!AU156)</f>
      </c>
      <c r="J45" s="144">
        <f>('Rodinne tymy'!I156)</f>
        <v>12.3</v>
      </c>
      <c r="K45" s="170">
        <f>('Rodinne tymy'!K156)</f>
        <v>200</v>
      </c>
      <c r="L45" s="141">
        <f>('Rodinne tymy'!L156)</f>
        <v>2.67</v>
      </c>
      <c r="M45" s="170">
        <f>('Rodinne tymy'!M156)</f>
        <v>313</v>
      </c>
      <c r="N45" s="141">
        <f>('Rodinne tymy'!N156)</f>
        <v>7.17</v>
      </c>
      <c r="O45" s="170">
        <f>('Rodinne tymy'!O156)</f>
        <v>288</v>
      </c>
      <c r="P45" s="137">
        <f>('Rodinne tymy'!P156)</f>
        <v>0</v>
      </c>
      <c r="Q45" s="170">
        <f>('Rodinne tymy'!Q156)</f>
        <v>0</v>
      </c>
      <c r="R45" s="137">
        <f>('Rodinne tymy'!R156)</f>
        <v>0</v>
      </c>
      <c r="S45" s="170">
        <f>('Rodinne tymy'!S156)</f>
        <v>0</v>
      </c>
      <c r="T45" s="141">
        <f>('Rodinne tymy'!T156)</f>
        <v>0</v>
      </c>
      <c r="U45" s="170">
        <f>('Rodinne tymy'!U156)</f>
        <v>0</v>
      </c>
      <c r="V45" s="137">
        <f>('Rodinne tymy'!V156)</f>
        <v>0</v>
      </c>
      <c r="W45" s="170">
        <f>('Rodinne tymy'!W156)</f>
        <v>0</v>
      </c>
      <c r="X45" s="137">
        <f>('Rodinne tymy'!X156)</f>
        <v>0</v>
      </c>
      <c r="Y45" s="170">
        <f>('Rodinne tymy'!Y156)</f>
        <v>0</v>
      </c>
      <c r="Z45" s="141">
        <f>('Rodinne tymy'!Z156)</f>
        <v>0</v>
      </c>
      <c r="AA45" s="170">
        <f>('Rodinne tymy'!AA156)</f>
        <v>0</v>
      </c>
      <c r="AB45" s="137">
        <f>('Rodinne tymy'!AB156)</f>
        <v>0</v>
      </c>
      <c r="AC45" s="137">
        <f>('Rodinne tymy'!AC156)</f>
        <v>0</v>
      </c>
      <c r="AD45" s="143">
        <f>('Rodinne tymy'!AD156)</f>
        <v>0.09791666666666667</v>
      </c>
      <c r="AE45" s="170">
        <f>('Rodinne tymy'!AE156)</f>
        <v>1206</v>
      </c>
      <c r="AF45" s="172">
        <f t="shared" si="2"/>
        <v>0</v>
      </c>
      <c r="AG45" s="169">
        <f t="shared" si="3"/>
        <v>2007</v>
      </c>
      <c r="AN45" s="191"/>
    </row>
    <row r="46" spans="1:40" ht="12.75">
      <c r="A46" s="124" t="s">
        <v>61</v>
      </c>
      <c r="B46" s="137">
        <f>('Rodinne tymy'!C192)</f>
        <v>0</v>
      </c>
      <c r="C46" s="138" t="str">
        <f>('Rodinne tymy'!D192)</f>
        <v>Jana</v>
      </c>
      <c r="D46" s="138" t="str">
        <f>('Rodinne tymy'!E192)</f>
        <v>Rojková</v>
      </c>
      <c r="E46" s="386" t="str">
        <f>('Rodinne tymy'!F192)</f>
        <v>r</v>
      </c>
      <c r="F46" s="137">
        <f>('Rodinne tymy'!G192)</f>
        <v>0</v>
      </c>
      <c r="G46" s="137">
        <f>('Rodinne tymy'!H192)</f>
        <v>0</v>
      </c>
      <c r="H46" s="139">
        <f>('Rodinne tymy'!AT192)</f>
        <v>0</v>
      </c>
      <c r="I46" s="248">
        <f>('Rodinne tymy'!AU192)</f>
      </c>
      <c r="J46" s="144">
        <f>('Rodinne tymy'!I192)</f>
        <v>11.7</v>
      </c>
      <c r="K46" s="170">
        <f>('Rodinne tymy'!K192)</f>
        <v>260</v>
      </c>
      <c r="L46" s="141">
        <f>('Rodinne tymy'!L192)</f>
        <v>0</v>
      </c>
      <c r="M46" s="170">
        <f>('Rodinne tymy'!M192)</f>
        <v>0</v>
      </c>
      <c r="N46" s="141">
        <f>('Rodinne tymy'!N192)</f>
        <v>0</v>
      </c>
      <c r="O46" s="170">
        <f>('Rodinne tymy'!O192)</f>
        <v>0</v>
      </c>
      <c r="P46" s="137">
        <f>('Rodinne tymy'!P192)</f>
        <v>0</v>
      </c>
      <c r="Q46" s="170">
        <f>('Rodinne tymy'!Q192)</f>
        <v>0</v>
      </c>
      <c r="R46" s="137">
        <f>('Rodinne tymy'!R192)</f>
        <v>0</v>
      </c>
      <c r="S46" s="170">
        <f>('Rodinne tymy'!S192)</f>
        <v>0</v>
      </c>
      <c r="T46" s="141">
        <f>('Rodinne tymy'!T192)</f>
        <v>4.5</v>
      </c>
      <c r="U46" s="170">
        <f>('Rodinne tymy'!U192)</f>
        <v>363</v>
      </c>
      <c r="V46" s="137">
        <f>('Rodinne tymy'!V192)</f>
        <v>0</v>
      </c>
      <c r="W46" s="170">
        <f>('Rodinne tymy'!W192)</f>
        <v>0</v>
      </c>
      <c r="X46" s="137">
        <f>('Rodinne tymy'!X192)</f>
        <v>0</v>
      </c>
      <c r="Y46" s="170">
        <f>('Rodinne tymy'!Y192)</f>
        <v>0</v>
      </c>
      <c r="Z46" s="141">
        <f>('Rodinne tymy'!Z192)</f>
        <v>12.2</v>
      </c>
      <c r="AA46" s="170">
        <f>('Rodinne tymy'!AA192)</f>
        <v>106</v>
      </c>
      <c r="AB46" s="137">
        <f>('Rodinne tymy'!AB192)</f>
        <v>0</v>
      </c>
      <c r="AC46" s="137">
        <f>('Rodinne tymy'!AC192)</f>
        <v>0</v>
      </c>
      <c r="AD46" s="143">
        <f>('Rodinne tymy'!AD192)</f>
        <v>0.10208333333333335</v>
      </c>
      <c r="AE46" s="170">
        <f>('Rodinne tymy'!AE192)</f>
        <v>1182</v>
      </c>
      <c r="AF46" s="172">
        <f t="shared" si="2"/>
        <v>0</v>
      </c>
      <c r="AG46" s="169">
        <f t="shared" si="3"/>
        <v>1911</v>
      </c>
      <c r="AN46" s="191"/>
    </row>
    <row r="47" spans="1:40" ht="12.75">
      <c r="A47" s="124" t="s">
        <v>62</v>
      </c>
      <c r="B47" s="137">
        <f>('Rodinne tymy'!C228)</f>
        <v>0</v>
      </c>
      <c r="C47" s="138" t="str">
        <f>('Rodinne tymy'!D228)</f>
        <v>Kateřina</v>
      </c>
      <c r="D47" s="138" t="str">
        <f>('Rodinne tymy'!E228)</f>
        <v>Bláhová</v>
      </c>
      <c r="E47" s="386" t="str">
        <f>('Rodinne tymy'!F228)</f>
        <v>r</v>
      </c>
      <c r="F47" s="137">
        <f>('Rodinne tymy'!G228)</f>
        <v>0</v>
      </c>
      <c r="G47" s="137">
        <f>('Rodinne tymy'!H228)</f>
        <v>0</v>
      </c>
      <c r="H47" s="139">
        <f>('Rodinne tymy'!AT228)</f>
        <v>0</v>
      </c>
      <c r="I47" s="248">
        <f>('Rodinne tymy'!AU228)</f>
      </c>
      <c r="J47" s="144">
        <f>('Rodinne tymy'!I228)</f>
        <v>11.8</v>
      </c>
      <c r="K47" s="170">
        <f>('Rodinne tymy'!K228)</f>
        <v>250</v>
      </c>
      <c r="L47" s="141">
        <f>('Rodinne tymy'!L228)</f>
        <v>2.81</v>
      </c>
      <c r="M47" s="170">
        <f>('Rodinne tymy'!M228)</f>
        <v>339</v>
      </c>
      <c r="N47" s="141">
        <f>('Rodinne tymy'!N228)</f>
        <v>5.62</v>
      </c>
      <c r="O47" s="170">
        <f>('Rodinne tymy'!O228)</f>
        <v>184</v>
      </c>
      <c r="P47" s="137">
        <f>('Rodinne tymy'!P228)</f>
        <v>0</v>
      </c>
      <c r="Q47" s="170">
        <f>('Rodinne tymy'!Q228)</f>
        <v>0</v>
      </c>
      <c r="R47" s="137">
        <f>('Rodinne tymy'!R228)</f>
        <v>0</v>
      </c>
      <c r="S47" s="170">
        <f>('Rodinne tymy'!S228)</f>
        <v>0</v>
      </c>
      <c r="T47" s="141">
        <f>('Rodinne tymy'!T228)</f>
        <v>0</v>
      </c>
      <c r="U47" s="170">
        <f>('Rodinne tymy'!U228)</f>
        <v>0</v>
      </c>
      <c r="V47" s="137">
        <f>('Rodinne tymy'!V228)</f>
        <v>0</v>
      </c>
      <c r="W47" s="170">
        <f>('Rodinne tymy'!W228)</f>
        <v>0</v>
      </c>
      <c r="X47" s="137">
        <f>('Rodinne tymy'!X228)</f>
        <v>0</v>
      </c>
      <c r="Y47" s="170">
        <f>('Rodinne tymy'!Y228)</f>
        <v>0</v>
      </c>
      <c r="Z47" s="141">
        <f>('Rodinne tymy'!Z228)</f>
        <v>0</v>
      </c>
      <c r="AA47" s="170">
        <f>('Rodinne tymy'!AA228)</f>
        <v>0</v>
      </c>
      <c r="AB47" s="137">
        <f>('Rodinne tymy'!AB228)</f>
        <v>0</v>
      </c>
      <c r="AC47" s="137">
        <f>('Rodinne tymy'!AC228)</f>
        <v>0</v>
      </c>
      <c r="AD47" s="143">
        <f>('Rodinne tymy'!AD228)</f>
        <v>0.11319444444444444</v>
      </c>
      <c r="AE47" s="170">
        <f>('Rodinne tymy'!AE228)</f>
        <v>1118</v>
      </c>
      <c r="AF47" s="172">
        <f t="shared" si="2"/>
        <v>0</v>
      </c>
      <c r="AG47" s="169">
        <f t="shared" si="3"/>
        <v>1891</v>
      </c>
      <c r="AN47" s="191"/>
    </row>
    <row r="48" spans="1:40" ht="12.75">
      <c r="A48" s="124" t="s">
        <v>63</v>
      </c>
      <c r="B48" s="137">
        <f>('Rodinne tymy'!C270)</f>
        <v>0</v>
      </c>
      <c r="C48" s="138" t="str">
        <f>('Rodinne tymy'!D270)</f>
        <v>Jaroslav</v>
      </c>
      <c r="D48" s="138" t="str">
        <f>('Rodinne tymy'!E270)</f>
        <v>Suchopár</v>
      </c>
      <c r="E48" s="386" t="str">
        <f>('Rodinne tymy'!F270)</f>
        <v>r</v>
      </c>
      <c r="F48" s="137">
        <f>('Rodinne tymy'!G270)</f>
        <v>0</v>
      </c>
      <c r="G48" s="137">
        <f>('Rodinne tymy'!H270)</f>
        <v>0</v>
      </c>
      <c r="H48" s="139">
        <f>('Rodinne tymy'!AT270)</f>
        <v>0</v>
      </c>
      <c r="I48" s="248">
        <f>('Rodinne tymy'!AU270)</f>
      </c>
      <c r="J48" s="144">
        <f>('Rodinne tymy'!I270)</f>
        <v>8.4</v>
      </c>
      <c r="K48" s="170">
        <f>('Rodinne tymy'!K270)</f>
        <v>850</v>
      </c>
      <c r="L48" s="141">
        <f>('Rodinne tymy'!L270)</f>
        <v>0</v>
      </c>
      <c r="M48" s="170">
        <f>('Rodinne tymy'!M270)</f>
        <v>0</v>
      </c>
      <c r="N48" s="141">
        <f>('Rodinne tymy'!N270)</f>
        <v>0</v>
      </c>
      <c r="O48" s="170">
        <f>('Rodinne tymy'!O270)</f>
        <v>0</v>
      </c>
      <c r="P48" s="137">
        <f>('Rodinne tymy'!P270)</f>
        <v>0</v>
      </c>
      <c r="Q48" s="170">
        <f>('Rodinne tymy'!Q270)</f>
        <v>0</v>
      </c>
      <c r="R48" s="137">
        <f>('Rodinne tymy'!R270)</f>
        <v>0</v>
      </c>
      <c r="S48" s="170">
        <f>('Rodinne tymy'!S270)</f>
        <v>0</v>
      </c>
      <c r="T48" s="141">
        <f>('Rodinne tymy'!T270)</f>
        <v>0</v>
      </c>
      <c r="U48" s="170">
        <f>('Rodinne tymy'!U270)</f>
        <v>0</v>
      </c>
      <c r="V48" s="137">
        <f>('Rodinne tymy'!V270)</f>
        <v>0</v>
      </c>
      <c r="W48" s="170">
        <f>('Rodinne tymy'!W270)</f>
        <v>0</v>
      </c>
      <c r="X48" s="137">
        <f>('Rodinne tymy'!X270)</f>
        <v>0</v>
      </c>
      <c r="Y48" s="170">
        <f>('Rodinne tymy'!Y270)</f>
        <v>0</v>
      </c>
      <c r="Z48" s="141">
        <f>('Rodinne tymy'!Z270)</f>
        <v>0</v>
      </c>
      <c r="AA48" s="170">
        <f>('Rodinne tymy'!AA270)</f>
        <v>0</v>
      </c>
      <c r="AB48" s="137">
        <f>('Rodinne tymy'!AB270)</f>
        <v>0</v>
      </c>
      <c r="AC48" s="137">
        <f>('Rodinne tymy'!AC270)</f>
        <v>0</v>
      </c>
      <c r="AD48" s="143">
        <f>('Rodinne tymy'!AD270)</f>
        <v>0.1326388888888889</v>
      </c>
      <c r="AE48" s="170">
        <f>('Rodinne tymy'!AE270)</f>
        <v>1006</v>
      </c>
      <c r="AF48" s="172">
        <f t="shared" si="2"/>
        <v>0</v>
      </c>
      <c r="AG48" s="169">
        <f t="shared" si="3"/>
        <v>1856</v>
      </c>
      <c r="AN48" s="191"/>
    </row>
    <row r="49" spans="1:40" ht="12.75">
      <c r="A49" s="124" t="s">
        <v>64</v>
      </c>
      <c r="B49" s="137">
        <f>('Rodinne tymy'!C264)</f>
        <v>0</v>
      </c>
      <c r="C49" s="138" t="str">
        <f>('Rodinne tymy'!D264)</f>
        <v>Miroslav</v>
      </c>
      <c r="D49" s="138" t="str">
        <f>('Rodinne tymy'!E264)</f>
        <v>Heger</v>
      </c>
      <c r="E49" s="386" t="str">
        <f>('Rodinne tymy'!F264)</f>
        <v>r</v>
      </c>
      <c r="F49" s="137">
        <f>('Rodinne tymy'!G264)</f>
        <v>0</v>
      </c>
      <c r="G49" s="137">
        <f>('Rodinne tymy'!H264)</f>
        <v>0</v>
      </c>
      <c r="H49" s="139">
        <f>('Rodinne tymy'!AT264)</f>
        <v>0</v>
      </c>
      <c r="I49" s="248">
        <f>('Rodinne tymy'!AU264)</f>
      </c>
      <c r="J49" s="144">
        <f>('Rodinne tymy'!I264)</f>
        <v>9.2</v>
      </c>
      <c r="K49" s="170">
        <f>('Rodinne tymy'!K264)</f>
        <v>690</v>
      </c>
      <c r="L49" s="141">
        <f>('Rodinne tymy'!L264)</f>
        <v>3.72</v>
      </c>
      <c r="M49" s="170">
        <f>('Rodinne tymy'!M264)</f>
        <v>504</v>
      </c>
      <c r="N49" s="141">
        <f>('Rodinne tymy'!N264)</f>
        <v>10.92</v>
      </c>
      <c r="O49" s="170">
        <f>('Rodinne tymy'!O264)</f>
        <v>538</v>
      </c>
      <c r="P49" s="137">
        <f>('Rodinne tymy'!P264)</f>
        <v>0</v>
      </c>
      <c r="Q49" s="170">
        <f>('Rodinne tymy'!Q264)</f>
        <v>0</v>
      </c>
      <c r="R49" s="137">
        <f>('Rodinne tymy'!R264)</f>
        <v>0</v>
      </c>
      <c r="S49" s="170">
        <f>('Rodinne tymy'!S264)</f>
        <v>0</v>
      </c>
      <c r="T49" s="141">
        <f>('Rodinne tymy'!T264)</f>
        <v>0</v>
      </c>
      <c r="U49" s="170">
        <f>('Rodinne tymy'!U264)</f>
        <v>0</v>
      </c>
      <c r="V49" s="137">
        <f>('Rodinne tymy'!V264)</f>
        <v>0</v>
      </c>
      <c r="W49" s="170">
        <f>('Rodinne tymy'!W264)</f>
        <v>0</v>
      </c>
      <c r="X49" s="137">
        <f>('Rodinne tymy'!X264)</f>
        <v>0</v>
      </c>
      <c r="Y49" s="170">
        <f>('Rodinne tymy'!Y264)</f>
        <v>0</v>
      </c>
      <c r="Z49" s="141">
        <f>('Rodinne tymy'!Z264)</f>
        <v>0</v>
      </c>
      <c r="AA49" s="170">
        <f>('Rodinne tymy'!AA264)</f>
        <v>0</v>
      </c>
      <c r="AB49" s="137">
        <f>('Rodinne tymy'!AB264)</f>
        <v>0</v>
      </c>
      <c r="AC49" s="137">
        <f>('Rodinne tymy'!AC264)</f>
        <v>0</v>
      </c>
      <c r="AD49" s="143">
        <f>('Rodinne tymy'!AD264)</f>
        <v>0</v>
      </c>
      <c r="AE49" s="170">
        <f>('Rodinne tymy'!AE264)</f>
        <v>0</v>
      </c>
      <c r="AF49" s="172">
        <f t="shared" si="2"/>
        <v>0</v>
      </c>
      <c r="AG49" s="169">
        <f t="shared" si="3"/>
        <v>1732</v>
      </c>
      <c r="AN49" s="191"/>
    </row>
    <row r="50" spans="1:40" ht="12.75">
      <c r="A50" s="124" t="s">
        <v>65</v>
      </c>
      <c r="B50" s="137">
        <f>('Rodinne tymy'!C240)</f>
        <v>0</v>
      </c>
      <c r="C50" s="138" t="str">
        <f>('Rodinne tymy'!D240)</f>
        <v>Nikola</v>
      </c>
      <c r="D50" s="138" t="str">
        <f>('Rodinne tymy'!E240)</f>
        <v>Papoušková</v>
      </c>
      <c r="E50" s="386" t="str">
        <f>('Rodinne tymy'!F240)</f>
        <v>r</v>
      </c>
      <c r="F50" s="137">
        <f>('Rodinne tymy'!G240)</f>
        <v>0</v>
      </c>
      <c r="G50" s="137">
        <f>('Rodinne tymy'!H240)</f>
        <v>0</v>
      </c>
      <c r="H50" s="139">
        <f>('Rodinne tymy'!AT240)</f>
        <v>0</v>
      </c>
      <c r="I50" s="248">
        <f>('Rodinne tymy'!AU240)</f>
      </c>
      <c r="J50" s="144">
        <f>('Rodinne tymy'!I240)</f>
        <v>11.1</v>
      </c>
      <c r="K50" s="170">
        <f>('Rodinne tymy'!K240)</f>
        <v>320</v>
      </c>
      <c r="L50" s="141">
        <f>('Rodinne tymy'!L240)</f>
        <v>0</v>
      </c>
      <c r="M50" s="170">
        <f>('Rodinne tymy'!M240)</f>
        <v>0</v>
      </c>
      <c r="N50" s="141">
        <f>('Rodinne tymy'!N240)</f>
        <v>7.15</v>
      </c>
      <c r="O50" s="170">
        <f>('Rodinne tymy'!O240)</f>
        <v>286</v>
      </c>
      <c r="P50" s="137">
        <f>('Rodinne tymy'!P240)</f>
        <v>0</v>
      </c>
      <c r="Q50" s="170">
        <f>('Rodinne tymy'!Q240)</f>
        <v>0</v>
      </c>
      <c r="R50" s="137">
        <f>('Rodinne tymy'!R240)</f>
        <v>0</v>
      </c>
      <c r="S50" s="170">
        <f>('Rodinne tymy'!S240)</f>
        <v>0</v>
      </c>
      <c r="T50" s="141">
        <f>('Rodinne tymy'!T240)</f>
        <v>0</v>
      </c>
      <c r="U50" s="170">
        <f>('Rodinne tymy'!U240)</f>
        <v>0</v>
      </c>
      <c r="V50" s="137">
        <f>('Rodinne tymy'!V240)</f>
        <v>0</v>
      </c>
      <c r="W50" s="170">
        <f>('Rodinne tymy'!W240)</f>
        <v>0</v>
      </c>
      <c r="X50" s="137">
        <f>('Rodinne tymy'!X240)</f>
        <v>0</v>
      </c>
      <c r="Y50" s="170">
        <f>('Rodinne tymy'!Y240)</f>
        <v>0</v>
      </c>
      <c r="Z50" s="141">
        <f>('Rodinne tymy'!Z240)</f>
        <v>0</v>
      </c>
      <c r="AA50" s="170">
        <f>('Rodinne tymy'!AA240)</f>
        <v>0</v>
      </c>
      <c r="AB50" s="137">
        <f>('Rodinne tymy'!AB240)</f>
        <v>0</v>
      </c>
      <c r="AC50" s="137">
        <f>('Rodinne tymy'!AC240)</f>
        <v>0</v>
      </c>
      <c r="AD50" s="143">
        <f>('Rodinne tymy'!AD240)</f>
        <v>0.11180555555555556</v>
      </c>
      <c r="AE50" s="170">
        <f>('Rodinne tymy'!AE240)</f>
        <v>1126</v>
      </c>
      <c r="AF50" s="172">
        <f t="shared" si="2"/>
        <v>0</v>
      </c>
      <c r="AG50" s="169">
        <f t="shared" si="3"/>
        <v>1732</v>
      </c>
      <c r="AN50" s="191"/>
    </row>
    <row r="51" spans="1:40" ht="12.75">
      <c r="A51" s="124" t="s">
        <v>66</v>
      </c>
      <c r="B51" s="137">
        <f>('Rodinne tymy'!C222)</f>
        <v>0</v>
      </c>
      <c r="C51" s="138" t="str">
        <f>('Rodinne tymy'!D222)</f>
        <v>Martina</v>
      </c>
      <c r="D51" s="138" t="str">
        <f>('Rodinne tymy'!E222)</f>
        <v>Teplá</v>
      </c>
      <c r="E51" s="386" t="str">
        <f>('Rodinne tymy'!F222)</f>
        <v>r</v>
      </c>
      <c r="F51" s="137">
        <f>('Rodinne tymy'!G222)</f>
        <v>0</v>
      </c>
      <c r="G51" s="137">
        <f>('Rodinne tymy'!H222)</f>
        <v>0</v>
      </c>
      <c r="H51" s="139">
        <f>('Rodinne tymy'!AT222)</f>
        <v>0</v>
      </c>
      <c r="I51" s="248">
        <f>('Rodinne tymy'!AU222)</f>
      </c>
      <c r="J51" s="144">
        <f>('Rodinne tymy'!I222)</f>
        <v>9.8</v>
      </c>
      <c r="K51" s="170">
        <f>('Rodinne tymy'!K222)</f>
        <v>570</v>
      </c>
      <c r="L51" s="141">
        <f>('Rodinne tymy'!L222)</f>
        <v>3.75</v>
      </c>
      <c r="M51" s="170">
        <f>('Rodinne tymy'!M222)</f>
        <v>510</v>
      </c>
      <c r="N51" s="141">
        <f>('Rodinne tymy'!N222)</f>
        <v>9.31</v>
      </c>
      <c r="O51" s="170">
        <f>('Rodinne tymy'!O222)</f>
        <v>430</v>
      </c>
      <c r="P51" s="137">
        <f>('Rodinne tymy'!P222)</f>
        <v>0</v>
      </c>
      <c r="Q51" s="170">
        <f>('Rodinne tymy'!Q222)</f>
        <v>0</v>
      </c>
      <c r="R51" s="137">
        <f>('Rodinne tymy'!R222)</f>
        <v>0</v>
      </c>
      <c r="S51" s="170">
        <f>('Rodinne tymy'!S222)</f>
        <v>0</v>
      </c>
      <c r="T51" s="141">
        <f>('Rodinne tymy'!T222)</f>
        <v>0</v>
      </c>
      <c r="U51" s="170">
        <f>('Rodinne tymy'!U222)</f>
        <v>0</v>
      </c>
      <c r="V51" s="137">
        <f>('Rodinne tymy'!V222)</f>
        <v>0</v>
      </c>
      <c r="W51" s="170">
        <f>('Rodinne tymy'!W222)</f>
        <v>0</v>
      </c>
      <c r="X51" s="137">
        <f>('Rodinne tymy'!X222)</f>
        <v>0</v>
      </c>
      <c r="Y51" s="170">
        <f>('Rodinne tymy'!Y222)</f>
        <v>0</v>
      </c>
      <c r="Z51" s="141">
        <f>('Rodinne tymy'!Z222)</f>
        <v>0</v>
      </c>
      <c r="AA51" s="170">
        <f>('Rodinne tymy'!AA222)</f>
        <v>0</v>
      </c>
      <c r="AB51" s="137">
        <f>('Rodinne tymy'!AB222)</f>
        <v>0</v>
      </c>
      <c r="AC51" s="137">
        <f>('Rodinne tymy'!AC222)</f>
        <v>0</v>
      </c>
      <c r="AD51" s="143">
        <f>('Rodinne tymy'!AD222)</f>
        <v>0</v>
      </c>
      <c r="AE51" s="170">
        <f>('Rodinne tymy'!AE222)</f>
        <v>0</v>
      </c>
      <c r="AF51" s="172">
        <f t="shared" si="2"/>
        <v>0</v>
      </c>
      <c r="AG51" s="169">
        <f t="shared" si="3"/>
        <v>1510</v>
      </c>
      <c r="AN51" s="191"/>
    </row>
    <row r="52" spans="1:40" ht="12.75">
      <c r="A52" s="124" t="s">
        <v>67</v>
      </c>
      <c r="B52" s="137">
        <f>('Rodinne tymy'!C252)</f>
        <v>0</v>
      </c>
      <c r="C52" s="138" t="str">
        <f>('Rodinne tymy'!D252)</f>
        <v>Ada</v>
      </c>
      <c r="D52" s="138" t="str">
        <f>('Rodinne tymy'!E252)</f>
        <v>Matoušů</v>
      </c>
      <c r="E52" s="386" t="str">
        <f>('Rodinne tymy'!F252)</f>
        <v>r</v>
      </c>
      <c r="F52" s="137">
        <f>('Rodinne tymy'!G252)</f>
        <v>0</v>
      </c>
      <c r="G52" s="137">
        <f>('Rodinne tymy'!H252)</f>
        <v>0</v>
      </c>
      <c r="H52" s="139">
        <f>('Rodinne tymy'!AT252)</f>
        <v>0</v>
      </c>
      <c r="I52" s="248">
        <f>('Rodinne tymy'!AU252)</f>
      </c>
      <c r="J52" s="144">
        <f>('Rodinne tymy'!I252)</f>
        <v>0</v>
      </c>
      <c r="K52" s="170">
        <f>('Rodinne tymy'!K252)</f>
        <v>0</v>
      </c>
      <c r="L52" s="141">
        <f>('Rodinne tymy'!L252)</f>
        <v>0</v>
      </c>
      <c r="M52" s="170">
        <f>('Rodinne tymy'!M252)</f>
        <v>0</v>
      </c>
      <c r="N52" s="141">
        <f>('Rodinne tymy'!N252)</f>
        <v>0</v>
      </c>
      <c r="O52" s="170">
        <f>('Rodinne tymy'!O252)</f>
        <v>0</v>
      </c>
      <c r="P52" s="137">
        <f>('Rodinne tymy'!P252)</f>
        <v>0</v>
      </c>
      <c r="Q52" s="170">
        <f>('Rodinne tymy'!Q252)</f>
        <v>0</v>
      </c>
      <c r="R52" s="137">
        <f>('Rodinne tymy'!R252)</f>
        <v>0</v>
      </c>
      <c r="S52" s="170">
        <f>('Rodinne tymy'!S252)</f>
        <v>0</v>
      </c>
      <c r="T52" s="141">
        <f>('Rodinne tymy'!T252)</f>
        <v>0</v>
      </c>
      <c r="U52" s="170">
        <f>('Rodinne tymy'!U252)</f>
        <v>0</v>
      </c>
      <c r="V52" s="137">
        <f>('Rodinne tymy'!V252)</f>
        <v>0</v>
      </c>
      <c r="W52" s="170">
        <f>('Rodinne tymy'!W252)</f>
        <v>0</v>
      </c>
      <c r="X52" s="137">
        <f>('Rodinne tymy'!X252)</f>
        <v>0</v>
      </c>
      <c r="Y52" s="170">
        <f>('Rodinne tymy'!Y252)</f>
        <v>0</v>
      </c>
      <c r="Z52" s="141">
        <f>('Rodinne tymy'!Z252)</f>
        <v>18.5</v>
      </c>
      <c r="AA52" s="170">
        <f>('Rodinne tymy'!AA252)</f>
        <v>190</v>
      </c>
      <c r="AB52" s="137">
        <f>('Rodinne tymy'!AB252)</f>
        <v>0</v>
      </c>
      <c r="AC52" s="137">
        <f>('Rodinne tymy'!AC252)</f>
        <v>0</v>
      </c>
      <c r="AD52" s="143">
        <f>('Rodinne tymy'!AD252)</f>
        <v>0.09930555555555555</v>
      </c>
      <c r="AE52" s="170">
        <f>('Rodinne tymy'!AE252)</f>
        <v>1198</v>
      </c>
      <c r="AF52" s="172">
        <f t="shared" si="2"/>
        <v>0</v>
      </c>
      <c r="AG52" s="169">
        <f t="shared" si="3"/>
        <v>1388</v>
      </c>
      <c r="AN52" s="191"/>
    </row>
    <row r="53" spans="1:40" ht="12.75">
      <c r="A53" s="124" t="s">
        <v>68</v>
      </c>
      <c r="B53" s="137">
        <f>('Rodinne tymy'!C246)</f>
        <v>0</v>
      </c>
      <c r="C53" s="138" t="str">
        <f>('Rodinne tymy'!D246)</f>
        <v>Petra</v>
      </c>
      <c r="D53" s="138" t="str">
        <f>('Rodinne tymy'!E246)</f>
        <v>Vlková</v>
      </c>
      <c r="E53" s="386" t="str">
        <f>('Rodinne tymy'!F246)</f>
        <v>r</v>
      </c>
      <c r="F53" s="137">
        <f>('Rodinne tymy'!G246)</f>
        <v>0</v>
      </c>
      <c r="G53" s="137">
        <f>('Rodinne tymy'!H246)</f>
        <v>0</v>
      </c>
      <c r="H53" s="139">
        <f>('Rodinne tymy'!AT246)</f>
        <v>0</v>
      </c>
      <c r="I53" s="248">
        <f>('Rodinne tymy'!AU246)</f>
      </c>
      <c r="J53" s="144">
        <f>('Rodinne tymy'!I246)</f>
        <v>12.3</v>
      </c>
      <c r="K53" s="170">
        <f>('Rodinne tymy'!K246)</f>
        <v>200</v>
      </c>
      <c r="L53" s="141">
        <f>('Rodinne tymy'!L246)</f>
        <v>0</v>
      </c>
      <c r="M53" s="170">
        <f>('Rodinne tymy'!M246)</f>
        <v>0</v>
      </c>
      <c r="N53" s="141">
        <f>('Rodinne tymy'!N246)</f>
        <v>0</v>
      </c>
      <c r="O53" s="170">
        <f>('Rodinne tymy'!O246)</f>
        <v>0</v>
      </c>
      <c r="P53" s="137">
        <f>('Rodinne tymy'!P246)</f>
        <v>0</v>
      </c>
      <c r="Q53" s="170">
        <f>('Rodinne tymy'!Q246)</f>
        <v>0</v>
      </c>
      <c r="R53" s="137">
        <f>('Rodinne tymy'!R246)</f>
        <v>0</v>
      </c>
      <c r="S53" s="170">
        <f>('Rodinne tymy'!S246)</f>
        <v>0</v>
      </c>
      <c r="T53" s="141">
        <f>('Rodinne tymy'!T246)</f>
        <v>0</v>
      </c>
      <c r="U53" s="170">
        <f>('Rodinne tymy'!U246)</f>
        <v>0</v>
      </c>
      <c r="V53" s="137">
        <f>('Rodinne tymy'!V246)</f>
        <v>0</v>
      </c>
      <c r="W53" s="170">
        <f>('Rodinne tymy'!W246)</f>
        <v>0</v>
      </c>
      <c r="X53" s="137">
        <f>('Rodinne tymy'!X246)</f>
        <v>0</v>
      </c>
      <c r="Y53" s="170">
        <f>('Rodinne tymy'!Y246)</f>
        <v>0</v>
      </c>
      <c r="Z53" s="141">
        <f>('Rodinne tymy'!Z246)</f>
        <v>0</v>
      </c>
      <c r="AA53" s="170">
        <f>('Rodinne tymy'!AA246)</f>
        <v>0</v>
      </c>
      <c r="AB53" s="137">
        <f>('Rodinne tymy'!AB246)</f>
        <v>0</v>
      </c>
      <c r="AC53" s="137">
        <f>('Rodinne tymy'!AC246)</f>
        <v>0</v>
      </c>
      <c r="AD53" s="143">
        <f>('Rodinne tymy'!AD246)</f>
        <v>0.10972222222222222</v>
      </c>
      <c r="AE53" s="170">
        <f>('Rodinne tymy'!AE246)</f>
        <v>1138</v>
      </c>
      <c r="AF53" s="172">
        <f t="shared" si="2"/>
        <v>0</v>
      </c>
      <c r="AG53" s="169">
        <f t="shared" si="3"/>
        <v>1338</v>
      </c>
      <c r="AN53" s="191"/>
    </row>
    <row r="54" spans="1:40" ht="12.75">
      <c r="A54" s="124" t="s">
        <v>69</v>
      </c>
      <c r="B54" s="137">
        <f>('Rodinne tymy'!C276)</f>
        <v>0</v>
      </c>
      <c r="C54" s="138" t="str">
        <f>('Rodinne tymy'!D276)</f>
        <v>Vojtěch</v>
      </c>
      <c r="D54" s="138" t="str">
        <f>('Rodinne tymy'!E276)</f>
        <v>Bavlnka</v>
      </c>
      <c r="E54" s="386" t="str">
        <f>('Rodinne tymy'!F276)</f>
        <v>r</v>
      </c>
      <c r="F54" s="137">
        <f>('Rodinne tymy'!G276)</f>
        <v>0</v>
      </c>
      <c r="G54" s="137">
        <f>('Rodinne tymy'!H276)</f>
        <v>0</v>
      </c>
      <c r="H54" s="139">
        <f>('Rodinne tymy'!AT276)</f>
        <v>0</v>
      </c>
      <c r="I54" s="248">
        <f>('Rodinne tymy'!AU276)</f>
      </c>
      <c r="J54" s="144">
        <f>('Rodinne tymy'!I276)</f>
        <v>0</v>
      </c>
      <c r="K54" s="170">
        <f>('Rodinne tymy'!K276)</f>
        <v>0</v>
      </c>
      <c r="L54" s="141">
        <f>('Rodinne tymy'!L276)</f>
        <v>0</v>
      </c>
      <c r="M54" s="170">
        <f>('Rodinne tymy'!M276)</f>
        <v>0</v>
      </c>
      <c r="N54" s="141">
        <f>('Rodinne tymy'!N276)</f>
        <v>0</v>
      </c>
      <c r="O54" s="170">
        <f>('Rodinne tymy'!O276)</f>
        <v>0</v>
      </c>
      <c r="P54" s="137">
        <f>('Rodinne tymy'!P276)</f>
        <v>0</v>
      </c>
      <c r="Q54" s="170">
        <f>('Rodinne tymy'!Q276)</f>
        <v>0</v>
      </c>
      <c r="R54" s="137">
        <f>('Rodinne tymy'!R276)</f>
        <v>0</v>
      </c>
      <c r="S54" s="170">
        <f>('Rodinne tymy'!S276)</f>
        <v>0</v>
      </c>
      <c r="T54" s="141">
        <f>('Rodinne tymy'!T276)</f>
        <v>0</v>
      </c>
      <c r="U54" s="170">
        <f>('Rodinne tymy'!U276)</f>
        <v>0</v>
      </c>
      <c r="V54" s="137">
        <f>('Rodinne tymy'!V276)</f>
        <v>0</v>
      </c>
      <c r="W54" s="170">
        <f>('Rodinne tymy'!W276)</f>
        <v>0</v>
      </c>
      <c r="X54" s="137">
        <f>('Rodinne tymy'!X276)</f>
        <v>0</v>
      </c>
      <c r="Y54" s="170">
        <f>('Rodinne tymy'!Y276)</f>
        <v>0</v>
      </c>
      <c r="Z54" s="141">
        <f>('Rodinne tymy'!Z276)</f>
        <v>0</v>
      </c>
      <c r="AA54" s="170">
        <f>('Rodinne tymy'!AA276)</f>
        <v>0</v>
      </c>
      <c r="AB54" s="137">
        <f>('Rodinne tymy'!AB276)</f>
        <v>0</v>
      </c>
      <c r="AC54" s="137">
        <f>('Rodinne tymy'!AC276)</f>
        <v>0</v>
      </c>
      <c r="AD54" s="143">
        <f>('Rodinne tymy'!AD276)</f>
        <v>0.1111111111111111</v>
      </c>
      <c r="AE54" s="170">
        <f>('Rodinne tymy'!AE276)</f>
        <v>1130</v>
      </c>
      <c r="AF54" s="172">
        <f t="shared" si="2"/>
        <v>0</v>
      </c>
      <c r="AG54" s="169">
        <f t="shared" si="3"/>
        <v>1130</v>
      </c>
      <c r="AN54" s="191"/>
    </row>
    <row r="55" spans="1:40" ht="12.75">
      <c r="A55" s="124" t="s">
        <v>70</v>
      </c>
      <c r="B55" s="137">
        <f>('Rodinne tymy'!C282)</f>
        <v>0</v>
      </c>
      <c r="C55" s="138">
        <f>('Rodinne tymy'!D282)</f>
        <v>0</v>
      </c>
      <c r="D55" s="138">
        <f>('Rodinne tymy'!E282)</f>
        <v>0</v>
      </c>
      <c r="E55" s="386" t="str">
        <f>('Rodinne tymy'!F282)</f>
        <v>r</v>
      </c>
      <c r="F55" s="137">
        <f>('Rodinne tymy'!G282)</f>
        <v>0</v>
      </c>
      <c r="G55" s="137">
        <f>('Rodinne tymy'!H282)</f>
        <v>0</v>
      </c>
      <c r="H55" s="139">
        <f>('Rodinne tymy'!AT282)</f>
        <v>0</v>
      </c>
      <c r="I55" s="248">
        <f>('Rodinne tymy'!AU282)</f>
      </c>
      <c r="J55" s="144">
        <f>('Rodinne tymy'!I282)</f>
        <v>0</v>
      </c>
      <c r="K55" s="170">
        <f>('Rodinne tymy'!K282)</f>
        <v>0</v>
      </c>
      <c r="L55" s="141">
        <f>('Rodinne tymy'!L282)</f>
        <v>0</v>
      </c>
      <c r="M55" s="170">
        <f>('Rodinne tymy'!M282)</f>
        <v>0</v>
      </c>
      <c r="N55" s="141">
        <f>('Rodinne tymy'!N282)</f>
        <v>0</v>
      </c>
      <c r="O55" s="170">
        <f>('Rodinne tymy'!O282)</f>
        <v>0</v>
      </c>
      <c r="P55" s="137">
        <f>('Rodinne tymy'!P282)</f>
        <v>0</v>
      </c>
      <c r="Q55" s="170">
        <f>('Rodinne tymy'!Q282)</f>
        <v>0</v>
      </c>
      <c r="R55" s="137">
        <f>('Rodinne tymy'!R282)</f>
        <v>0</v>
      </c>
      <c r="S55" s="170">
        <f>('Rodinne tymy'!S282)</f>
        <v>0</v>
      </c>
      <c r="T55" s="141">
        <f>('Rodinne tymy'!T282)</f>
        <v>0</v>
      </c>
      <c r="U55" s="170">
        <f>('Rodinne tymy'!U282)</f>
        <v>0</v>
      </c>
      <c r="V55" s="137">
        <f>('Rodinne tymy'!V282)</f>
        <v>0</v>
      </c>
      <c r="W55" s="170">
        <f>('Rodinne tymy'!W282)</f>
        <v>0</v>
      </c>
      <c r="X55" s="137">
        <f>('Rodinne tymy'!X282)</f>
        <v>0</v>
      </c>
      <c r="Y55" s="170">
        <f>('Rodinne tymy'!Y282)</f>
        <v>0</v>
      </c>
      <c r="Z55" s="141">
        <f>('Rodinne tymy'!Z282)</f>
        <v>0</v>
      </c>
      <c r="AA55" s="170">
        <f>('Rodinne tymy'!AA282)</f>
        <v>0</v>
      </c>
      <c r="AB55" s="137">
        <f>('Rodinne tymy'!AB282)</f>
        <v>0</v>
      </c>
      <c r="AC55" s="137">
        <f>('Rodinne tymy'!AC282)</f>
        <v>0</v>
      </c>
      <c r="AD55" s="143">
        <f>('Rodinne tymy'!AD282)</f>
        <v>0</v>
      </c>
      <c r="AE55" s="170">
        <f>('Rodinne tymy'!AE282)</f>
        <v>0</v>
      </c>
      <c r="AF55" s="172">
        <f t="shared" si="2"/>
        <v>0</v>
      </c>
      <c r="AG55" s="169">
        <f t="shared" si="3"/>
        <v>0</v>
      </c>
      <c r="AN55" s="191"/>
    </row>
    <row r="56" spans="1:40" ht="12.75">
      <c r="A56" s="124" t="s">
        <v>71</v>
      </c>
      <c r="B56" s="137">
        <f>('Rodinne tymy'!C288)</f>
        <v>0</v>
      </c>
      <c r="C56" s="138">
        <f>('Rodinne tymy'!D288)</f>
        <v>0</v>
      </c>
      <c r="D56" s="138">
        <f>('Rodinne tymy'!E288)</f>
        <v>0</v>
      </c>
      <c r="E56" s="386" t="str">
        <f>('Rodinne tymy'!F288)</f>
        <v>d</v>
      </c>
      <c r="F56" s="137">
        <f>('Rodinne tymy'!G288)</f>
        <v>0</v>
      </c>
      <c r="G56" s="137">
        <f>('Rodinne tymy'!H288)</f>
        <v>0</v>
      </c>
      <c r="H56" s="139">
        <f>('Rodinne tymy'!AT288)</f>
        <v>0</v>
      </c>
      <c r="I56" s="248">
        <f>('Rodinne tymy'!AU288)</f>
      </c>
      <c r="J56" s="144">
        <f>('Rodinne tymy'!I288)</f>
        <v>0</v>
      </c>
      <c r="K56" s="170">
        <f>('Rodinne tymy'!K288)</f>
        <v>0</v>
      </c>
      <c r="L56" s="141">
        <f>('Rodinne tymy'!L288)</f>
        <v>0</v>
      </c>
      <c r="M56" s="170">
        <f>('Rodinne tymy'!M288)</f>
        <v>0</v>
      </c>
      <c r="N56" s="141">
        <f>('Rodinne tymy'!N288)</f>
        <v>0</v>
      </c>
      <c r="O56" s="170">
        <f>('Rodinne tymy'!O288)</f>
        <v>0</v>
      </c>
      <c r="P56" s="137">
        <f>('Rodinne tymy'!P288)</f>
        <v>0</v>
      </c>
      <c r="Q56" s="170">
        <f>('Rodinne tymy'!Q288)</f>
        <v>0</v>
      </c>
      <c r="R56" s="137">
        <f>('Rodinne tymy'!R288)</f>
        <v>0</v>
      </c>
      <c r="S56" s="170">
        <f>('Rodinne tymy'!S288)</f>
        <v>0</v>
      </c>
      <c r="T56" s="141">
        <f>('Rodinne tymy'!T288)</f>
        <v>0</v>
      </c>
      <c r="U56" s="170">
        <f>('Rodinne tymy'!U288)</f>
        <v>0</v>
      </c>
      <c r="V56" s="137">
        <f>('Rodinne tymy'!V288)</f>
        <v>0</v>
      </c>
      <c r="W56" s="170">
        <f>('Rodinne tymy'!W288)</f>
        <v>0</v>
      </c>
      <c r="X56" s="137">
        <f>('Rodinne tymy'!X288)</f>
        <v>0</v>
      </c>
      <c r="Y56" s="170">
        <f>('Rodinne tymy'!Y288)</f>
        <v>0</v>
      </c>
      <c r="Z56" s="141">
        <f>('Rodinne tymy'!Z288)</f>
        <v>0</v>
      </c>
      <c r="AA56" s="170">
        <f>('Rodinne tymy'!AA288)</f>
        <v>0</v>
      </c>
      <c r="AB56" s="137">
        <f>('Rodinne tymy'!AB288)</f>
        <v>0</v>
      </c>
      <c r="AC56" s="137">
        <f>('Rodinne tymy'!AC288)</f>
        <v>0</v>
      </c>
      <c r="AD56" s="143">
        <f>('Rodinne tymy'!AD288)</f>
        <v>0</v>
      </c>
      <c r="AE56" s="170">
        <f>('Rodinne tymy'!AE288)</f>
        <v>0</v>
      </c>
      <c r="AF56" s="172">
        <f t="shared" si="2"/>
        <v>0</v>
      </c>
      <c r="AG56" s="169">
        <f t="shared" si="3"/>
        <v>0</v>
      </c>
      <c r="AN56" s="191"/>
    </row>
    <row r="57" spans="1:40" ht="12.75">
      <c r="A57" s="124" t="s">
        <v>72</v>
      </c>
      <c r="B57" s="137">
        <f>('Rodinne tymy'!C294)</f>
        <v>0</v>
      </c>
      <c r="C57" s="138">
        <f>('Rodinne tymy'!D294)</f>
        <v>0</v>
      </c>
      <c r="D57" s="138">
        <f>('Rodinne tymy'!E294)</f>
        <v>0</v>
      </c>
      <c r="E57" s="386" t="str">
        <f>('Rodinne tymy'!F294)</f>
        <v>d</v>
      </c>
      <c r="F57" s="137">
        <f>('Rodinne tymy'!G294)</f>
        <v>0</v>
      </c>
      <c r="G57" s="137">
        <f>('Rodinne tymy'!H294)</f>
        <v>0</v>
      </c>
      <c r="H57" s="139">
        <f>('Rodinne tymy'!AT294)</f>
        <v>0</v>
      </c>
      <c r="I57" s="248">
        <f>('Rodinne tymy'!AU294)</f>
      </c>
      <c r="J57" s="144">
        <f>('Rodinne tymy'!I294)</f>
        <v>0</v>
      </c>
      <c r="K57" s="170">
        <f>('Rodinne tymy'!K294)</f>
        <v>0</v>
      </c>
      <c r="L57" s="141">
        <f>('Rodinne tymy'!L294)</f>
        <v>0</v>
      </c>
      <c r="M57" s="170">
        <f>('Rodinne tymy'!M294)</f>
        <v>0</v>
      </c>
      <c r="N57" s="141">
        <f>('Rodinne tymy'!N294)</f>
        <v>0</v>
      </c>
      <c r="O57" s="170">
        <f>('Rodinne tymy'!O294)</f>
        <v>0</v>
      </c>
      <c r="P57" s="137">
        <f>('Rodinne tymy'!P294)</f>
        <v>0</v>
      </c>
      <c r="Q57" s="170">
        <f>('Rodinne tymy'!Q294)</f>
        <v>0</v>
      </c>
      <c r="R57" s="137">
        <f>('Rodinne tymy'!R294)</f>
        <v>0</v>
      </c>
      <c r="S57" s="170">
        <f>('Rodinne tymy'!S294)</f>
        <v>0</v>
      </c>
      <c r="T57" s="141">
        <f>('Rodinne tymy'!T294)</f>
        <v>0</v>
      </c>
      <c r="U57" s="170">
        <f>('Rodinne tymy'!U294)</f>
        <v>0</v>
      </c>
      <c r="V57" s="137">
        <f>('Rodinne tymy'!V294)</f>
        <v>0</v>
      </c>
      <c r="W57" s="170">
        <f>('Rodinne tymy'!W294)</f>
        <v>0</v>
      </c>
      <c r="X57" s="137">
        <f>('Rodinne tymy'!X294)</f>
        <v>0</v>
      </c>
      <c r="Y57" s="170">
        <f>('Rodinne tymy'!Y294)</f>
        <v>0</v>
      </c>
      <c r="Z57" s="141">
        <f>('Rodinne tymy'!Z294)</f>
        <v>0</v>
      </c>
      <c r="AA57" s="170">
        <f>('Rodinne tymy'!AA294)</f>
        <v>0</v>
      </c>
      <c r="AB57" s="137">
        <f>('Rodinne tymy'!AB294)</f>
        <v>0</v>
      </c>
      <c r="AC57" s="137">
        <f>('Rodinne tymy'!AC294)</f>
        <v>0</v>
      </c>
      <c r="AD57" s="143">
        <f>('Rodinne tymy'!AD294)</f>
        <v>0</v>
      </c>
      <c r="AE57" s="170">
        <f>('Rodinne tymy'!AE294)</f>
        <v>0</v>
      </c>
      <c r="AF57" s="172">
        <f t="shared" si="2"/>
        <v>0</v>
      </c>
      <c r="AG57" s="169">
        <f t="shared" si="3"/>
        <v>0</v>
      </c>
      <c r="AN57" s="191"/>
    </row>
    <row r="58" spans="1:40" ht="12.75">
      <c r="A58" s="124" t="s">
        <v>73</v>
      </c>
      <c r="B58" s="137">
        <f>('Rodinne tymy'!C300)</f>
        <v>0</v>
      </c>
      <c r="C58" s="138">
        <f>('Rodinne tymy'!D300)</f>
        <v>0</v>
      </c>
      <c r="D58" s="138">
        <f>('Rodinne tymy'!E300)</f>
        <v>0</v>
      </c>
      <c r="E58" s="386" t="str">
        <f>('Rodinne tymy'!F300)</f>
        <v>d</v>
      </c>
      <c r="F58" s="137">
        <f>('Rodinne tymy'!G300)</f>
        <v>0</v>
      </c>
      <c r="G58" s="137">
        <f>('Rodinne tymy'!H300)</f>
        <v>0</v>
      </c>
      <c r="H58" s="139">
        <f>('Rodinne tymy'!AT300)</f>
        <v>0</v>
      </c>
      <c r="I58" s="248">
        <f>('Rodinne tymy'!AU300)</f>
      </c>
      <c r="J58" s="144">
        <f>('Rodinne tymy'!I300)</f>
        <v>0</v>
      </c>
      <c r="K58" s="170">
        <f>('Rodinne tymy'!K300)</f>
        <v>0</v>
      </c>
      <c r="L58" s="141">
        <f>('Rodinne tymy'!L300)</f>
        <v>0</v>
      </c>
      <c r="M58" s="170">
        <f>('Rodinne tymy'!M300)</f>
        <v>0</v>
      </c>
      <c r="N58" s="141">
        <f>('Rodinne tymy'!N300)</f>
        <v>0</v>
      </c>
      <c r="O58" s="170">
        <f>('Rodinne tymy'!O300)</f>
        <v>0</v>
      </c>
      <c r="P58" s="137">
        <f>('Rodinne tymy'!P300)</f>
        <v>0</v>
      </c>
      <c r="Q58" s="170">
        <f>('Rodinne tymy'!Q300)</f>
        <v>0</v>
      </c>
      <c r="R58" s="137">
        <f>('Rodinne tymy'!R300)</f>
        <v>0</v>
      </c>
      <c r="S58" s="170">
        <f>('Rodinne tymy'!S300)</f>
        <v>0</v>
      </c>
      <c r="T58" s="141">
        <f>('Rodinne tymy'!T300)</f>
        <v>0</v>
      </c>
      <c r="U58" s="170">
        <f>('Rodinne tymy'!U300)</f>
        <v>0</v>
      </c>
      <c r="V58" s="137">
        <f>('Rodinne tymy'!V300)</f>
        <v>0</v>
      </c>
      <c r="W58" s="170">
        <f>('Rodinne tymy'!W300)</f>
        <v>0</v>
      </c>
      <c r="X58" s="137">
        <f>('Rodinne tymy'!X300)</f>
        <v>0</v>
      </c>
      <c r="Y58" s="170">
        <f>('Rodinne tymy'!Y300)</f>
        <v>0</v>
      </c>
      <c r="Z58" s="141">
        <f>('Rodinne tymy'!Z300)</f>
        <v>0</v>
      </c>
      <c r="AA58" s="170">
        <f>('Rodinne tymy'!AA300)</f>
        <v>0</v>
      </c>
      <c r="AB58" s="137">
        <f>('Rodinne tymy'!AB300)</f>
        <v>0</v>
      </c>
      <c r="AC58" s="137">
        <f>('Rodinne tymy'!AC300)</f>
        <v>0</v>
      </c>
      <c r="AD58" s="143">
        <f>('Rodinne tymy'!AD300)</f>
        <v>0</v>
      </c>
      <c r="AE58" s="170">
        <f>('Rodinne tymy'!AE300)</f>
        <v>0</v>
      </c>
      <c r="AF58" s="172">
        <f t="shared" si="2"/>
        <v>0</v>
      </c>
      <c r="AG58" s="169">
        <f t="shared" si="3"/>
        <v>0</v>
      </c>
      <c r="AN58" s="191"/>
    </row>
    <row r="59" spans="1:40" ht="12.75">
      <c r="A59" s="124" t="s">
        <v>74</v>
      </c>
      <c r="B59" s="137">
        <f>('Rodinne tymy'!C306)</f>
        <v>0</v>
      </c>
      <c r="C59" s="138">
        <f>('Rodinne tymy'!D306)</f>
        <v>0</v>
      </c>
      <c r="D59" s="138">
        <f>('Rodinne tymy'!E306)</f>
        <v>0</v>
      </c>
      <c r="E59" s="386" t="str">
        <f>('Rodinne tymy'!F306)</f>
        <v>d</v>
      </c>
      <c r="F59" s="137">
        <f>('Rodinne tymy'!G306)</f>
        <v>0</v>
      </c>
      <c r="G59" s="137">
        <f>('Rodinne tymy'!H306)</f>
        <v>0</v>
      </c>
      <c r="H59" s="139">
        <f>('Rodinne tymy'!AT306)</f>
        <v>0</v>
      </c>
      <c r="I59" s="248">
        <f>('Rodinne tymy'!AU306)</f>
      </c>
      <c r="J59" s="144">
        <f>('Rodinne tymy'!I306)</f>
        <v>0</v>
      </c>
      <c r="K59" s="170">
        <f>('Rodinne tymy'!K306)</f>
        <v>0</v>
      </c>
      <c r="L59" s="141">
        <f>('Rodinne tymy'!L306)</f>
        <v>0</v>
      </c>
      <c r="M59" s="170">
        <f>('Rodinne tymy'!M306)</f>
        <v>0</v>
      </c>
      <c r="N59" s="141">
        <f>('Rodinne tymy'!N306)</f>
        <v>0</v>
      </c>
      <c r="O59" s="170">
        <f>('Rodinne tymy'!O306)</f>
        <v>0</v>
      </c>
      <c r="P59" s="137">
        <f>('Rodinne tymy'!P306)</f>
        <v>0</v>
      </c>
      <c r="Q59" s="170">
        <f>('Rodinne tymy'!Q306)</f>
        <v>0</v>
      </c>
      <c r="R59" s="137">
        <f>('Rodinne tymy'!R306)</f>
        <v>0</v>
      </c>
      <c r="S59" s="170">
        <f>('Rodinne tymy'!S306)</f>
        <v>0</v>
      </c>
      <c r="T59" s="141">
        <f>('Rodinne tymy'!T306)</f>
        <v>0</v>
      </c>
      <c r="U59" s="170">
        <f>('Rodinne tymy'!U306)</f>
        <v>0</v>
      </c>
      <c r="V59" s="137">
        <f>('Rodinne tymy'!V306)</f>
        <v>0</v>
      </c>
      <c r="W59" s="170">
        <f>('Rodinne tymy'!W306)</f>
        <v>0</v>
      </c>
      <c r="X59" s="137">
        <f>('Rodinne tymy'!X306)</f>
        <v>0</v>
      </c>
      <c r="Y59" s="170">
        <f>('Rodinne tymy'!Y306)</f>
        <v>0</v>
      </c>
      <c r="Z59" s="141">
        <f>('Rodinne tymy'!Z306)</f>
        <v>0</v>
      </c>
      <c r="AA59" s="170">
        <f>('Rodinne tymy'!AA306)</f>
        <v>0</v>
      </c>
      <c r="AB59" s="137">
        <f>('Rodinne tymy'!AB306)</f>
        <v>0</v>
      </c>
      <c r="AC59" s="137">
        <f>('Rodinne tymy'!AC306)</f>
        <v>0</v>
      </c>
      <c r="AD59" s="143">
        <f>('Rodinne tymy'!AD306)</f>
        <v>0</v>
      </c>
      <c r="AE59" s="170">
        <f>('Rodinne tymy'!AE306)</f>
        <v>0</v>
      </c>
      <c r="AF59" s="172">
        <f t="shared" si="2"/>
        <v>0</v>
      </c>
      <c r="AG59" s="169">
        <f t="shared" si="3"/>
        <v>0</v>
      </c>
      <c r="AN59" s="191"/>
    </row>
  </sheetData>
  <sheetProtection formatCells="0" sort="0"/>
  <mergeCells count="9">
    <mergeCell ref="J5:AG5"/>
    <mergeCell ref="J6:AG6"/>
    <mergeCell ref="C5:H5"/>
    <mergeCell ref="C1:AG1"/>
    <mergeCell ref="R3:S3"/>
    <mergeCell ref="T3:W3"/>
    <mergeCell ref="AD3:AG3"/>
    <mergeCell ref="Y3:AC3"/>
    <mergeCell ref="D3:N3"/>
  </mergeCells>
  <printOptions/>
  <pageMargins left="0" right="0" top="0.5905511811023623" bottom="0.3937007874015748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W59"/>
  <sheetViews>
    <sheetView zoomScale="90" zoomScaleNormal="90" zoomScalePageLayoutView="0" workbookViewId="0" topLeftCell="A1">
      <pane ySplit="9" topLeftCell="BM10" activePane="bottomLeft" state="frozen"/>
      <selection pane="topLeft" activeCell="C13" sqref="C13"/>
      <selection pane="bottomLeft" activeCell="AN16" sqref="AN16"/>
    </sheetView>
  </sheetViews>
  <sheetFormatPr defaultColWidth="9.140625" defaultRowHeight="12.75"/>
  <cols>
    <col min="1" max="1" width="4.00390625" style="10" customWidth="1"/>
    <col min="2" max="2" width="3.28125" style="30" customWidth="1"/>
    <col min="3" max="4" width="12.57421875" style="222" customWidth="1"/>
    <col min="5" max="5" width="5.00390625" style="58" customWidth="1"/>
    <col min="6" max="7" width="4.7109375" style="57" hidden="1" customWidth="1"/>
    <col min="8" max="8" width="16.8515625" style="30" hidden="1" customWidth="1"/>
    <col min="9" max="9" width="3.421875" style="250" hidden="1" customWidth="1"/>
    <col min="10" max="10" width="4.7109375" style="59" customWidth="1"/>
    <col min="11" max="11" width="4.57421875" style="60" customWidth="1"/>
    <col min="12" max="12" width="4.421875" style="58" customWidth="1"/>
    <col min="13" max="13" width="4.140625" style="60" customWidth="1"/>
    <col min="14" max="14" width="5.421875" style="58" customWidth="1"/>
    <col min="15" max="15" width="4.140625" style="60" customWidth="1"/>
    <col min="16" max="16" width="4.7109375" style="60" hidden="1" customWidth="1"/>
    <col min="17" max="17" width="4.28125" style="60" hidden="1" customWidth="1"/>
    <col min="18" max="19" width="4.57421875" style="60" hidden="1" customWidth="1"/>
    <col min="20" max="20" width="4.8515625" style="60" customWidth="1"/>
    <col min="21" max="21" width="4.57421875" style="60" customWidth="1"/>
    <col min="22" max="22" width="5.28125" style="59" hidden="1" customWidth="1"/>
    <col min="23" max="23" width="4.28125" style="60" hidden="1" customWidth="1"/>
    <col min="24" max="24" width="4.57421875" style="58" hidden="1" customWidth="1"/>
    <col min="25" max="25" width="4.140625" style="60" hidden="1" customWidth="1"/>
    <col min="26" max="26" width="6.00390625" style="61" customWidth="1"/>
    <col min="27" max="27" width="4.57421875" style="61" customWidth="1"/>
    <col min="28" max="28" width="4.57421875" style="61" hidden="1" customWidth="1"/>
    <col min="29" max="29" width="4.8515625" style="59" hidden="1" customWidth="1"/>
    <col min="30" max="30" width="5.28125" style="59" customWidth="1"/>
    <col min="31" max="31" width="5.421875" style="60" customWidth="1"/>
    <col min="32" max="32" width="1.8515625" style="62" hidden="1" customWidth="1"/>
    <col min="33" max="33" width="6.28125" style="63" customWidth="1"/>
    <col min="34" max="34" width="9.28125" style="44" customWidth="1"/>
    <col min="35" max="35" width="1.28515625" style="30" customWidth="1"/>
    <col min="36" max="36" width="5.57421875" style="30" customWidth="1"/>
    <col min="37" max="39" width="4.140625" style="56" customWidth="1"/>
    <col min="40" max="40" width="4.57421875" style="57" customWidth="1"/>
    <col min="41" max="41" width="7.7109375" style="56" customWidth="1"/>
    <col min="42" max="42" width="6.421875" style="56" customWidth="1"/>
    <col min="43" max="44" width="6.28125" style="56" customWidth="1"/>
    <col min="45" max="46" width="9.140625" style="56" customWidth="1"/>
    <col min="47" max="16384" width="9.140625" style="30" customWidth="1"/>
  </cols>
  <sheetData>
    <row r="1" spans="1:49" s="32" customFormat="1" ht="25.5" customHeight="1">
      <c r="A1" s="11"/>
      <c r="C1" s="562" t="s">
        <v>167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33"/>
      <c r="AJ1" s="33"/>
      <c r="AK1" s="34"/>
      <c r="AL1" s="34"/>
      <c r="AM1" s="34"/>
      <c r="AN1" s="35"/>
      <c r="AO1" s="34"/>
      <c r="AP1" s="34"/>
      <c r="AQ1" s="34"/>
      <c r="AR1" s="34"/>
      <c r="AS1" s="34"/>
      <c r="AT1" s="34"/>
      <c r="AU1" s="33"/>
      <c r="AV1" s="33"/>
      <c r="AW1" s="33"/>
    </row>
    <row r="2" spans="1:49" s="32" customFormat="1" ht="12" customHeight="1">
      <c r="A2" s="145"/>
      <c r="B2" s="146"/>
      <c r="C2" s="520"/>
      <c r="D2" s="520"/>
      <c r="E2" s="223"/>
      <c r="F2" s="223"/>
      <c r="G2" s="223"/>
      <c r="H2" s="147"/>
      <c r="I2" s="178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33"/>
      <c r="AJ2" s="33"/>
      <c r="AK2" s="34"/>
      <c r="AL2" s="34"/>
      <c r="AM2" s="34"/>
      <c r="AN2" s="35"/>
      <c r="AO2" s="34"/>
      <c r="AP2" s="34"/>
      <c r="AQ2" s="34"/>
      <c r="AR2" s="34"/>
      <c r="AS2" s="34"/>
      <c r="AT2" s="34"/>
      <c r="AU2" s="33"/>
      <c r="AV2" s="33"/>
      <c r="AW2" s="33"/>
    </row>
    <row r="3" spans="1:49" s="32" customFormat="1" ht="14.25" customHeight="1">
      <c r="A3" s="124"/>
      <c r="B3" s="125"/>
      <c r="C3" s="248" t="s">
        <v>16</v>
      </c>
      <c r="D3" s="558" t="str">
        <f>('Rodinne tymy'!G3)</f>
        <v>ATLETIKA - PRAHA 11</v>
      </c>
      <c r="E3" s="561"/>
      <c r="F3" s="561"/>
      <c r="G3" s="561"/>
      <c r="H3" s="561"/>
      <c r="I3" s="561"/>
      <c r="J3" s="561"/>
      <c r="K3" s="561"/>
      <c r="L3" s="561"/>
      <c r="M3" s="561"/>
      <c r="N3" s="559"/>
      <c r="O3" s="132"/>
      <c r="P3" s="133"/>
      <c r="Q3" s="185"/>
      <c r="R3" s="558" t="s">
        <v>17</v>
      </c>
      <c r="S3" s="559"/>
      <c r="T3" s="560">
        <f>('Rodinne tymy'!T3)</f>
        <v>0</v>
      </c>
      <c r="U3" s="561"/>
      <c r="V3" s="561"/>
      <c r="W3" s="559"/>
      <c r="X3" s="130"/>
      <c r="Y3" s="558" t="str">
        <f>('Rodinne tymy'!AC3)</f>
        <v>okres</v>
      </c>
      <c r="Z3" s="561"/>
      <c r="AA3" s="561"/>
      <c r="AB3" s="561"/>
      <c r="AC3" s="559"/>
      <c r="AD3" s="558">
        <f>('Rodinne tymy'!AD3)</f>
        <v>0</v>
      </c>
      <c r="AE3" s="561"/>
      <c r="AF3" s="561"/>
      <c r="AG3" s="559"/>
      <c r="AH3" s="33"/>
      <c r="AJ3" s="33"/>
      <c r="AK3" s="34"/>
      <c r="AL3" s="34"/>
      <c r="AM3" s="34"/>
      <c r="AN3" s="35"/>
      <c r="AO3" s="34"/>
      <c r="AP3" s="34"/>
      <c r="AQ3" s="34"/>
      <c r="AR3" s="34"/>
      <c r="AS3" s="34"/>
      <c r="AT3" s="34"/>
      <c r="AU3" s="33"/>
      <c r="AV3" s="33"/>
      <c r="AW3" s="33"/>
    </row>
    <row r="4" spans="1:49" s="32" customFormat="1" ht="14.25" customHeight="1">
      <c r="A4" s="124"/>
      <c r="B4" s="125"/>
      <c r="C4" s="130"/>
      <c r="D4" s="130"/>
      <c r="E4" s="178"/>
      <c r="F4" s="178"/>
      <c r="G4" s="178"/>
      <c r="H4" s="130"/>
      <c r="I4" s="178"/>
      <c r="J4" s="97"/>
      <c r="K4" s="127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30"/>
      <c r="Y4" s="133"/>
      <c r="Z4" s="128"/>
      <c r="AA4" s="128"/>
      <c r="AB4" s="128"/>
      <c r="AC4" s="128"/>
      <c r="AD4" s="128"/>
      <c r="AE4" s="128"/>
      <c r="AF4" s="128"/>
      <c r="AG4" s="129"/>
      <c r="AH4" s="33"/>
      <c r="AJ4" s="33"/>
      <c r="AK4" s="34"/>
      <c r="AL4" s="34"/>
      <c r="AM4" s="34"/>
      <c r="AN4" s="35"/>
      <c r="AO4" s="34"/>
      <c r="AP4" s="34"/>
      <c r="AQ4" s="34"/>
      <c r="AR4" s="34"/>
      <c r="AS4" s="34"/>
      <c r="AT4" s="34"/>
      <c r="AU4" s="33"/>
      <c r="AV4" s="33"/>
      <c r="AW4" s="33"/>
    </row>
    <row r="5" spans="1:49" s="32" customFormat="1" ht="9.75" customHeight="1">
      <c r="A5" s="124"/>
      <c r="B5" s="125"/>
      <c r="C5" s="554" t="s">
        <v>82</v>
      </c>
      <c r="D5" s="555"/>
      <c r="E5" s="555"/>
      <c r="F5" s="555"/>
      <c r="G5" s="555"/>
      <c r="H5" s="556"/>
      <c r="I5" s="247"/>
      <c r="J5" s="548" t="s">
        <v>36</v>
      </c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50"/>
      <c r="AH5" s="33"/>
      <c r="AJ5" s="33"/>
      <c r="AK5" s="34"/>
      <c r="AL5" s="34"/>
      <c r="AM5" s="34"/>
      <c r="AN5" s="35"/>
      <c r="AO5" s="34"/>
      <c r="AP5" s="34"/>
      <c r="AQ5" s="34"/>
      <c r="AR5" s="34"/>
      <c r="AS5" s="34"/>
      <c r="AT5" s="34"/>
      <c r="AU5" s="33"/>
      <c r="AV5" s="33"/>
      <c r="AW5" s="33"/>
    </row>
    <row r="6" spans="1:49" s="32" customFormat="1" ht="9.75" customHeight="1">
      <c r="A6" s="124"/>
      <c r="B6" s="125"/>
      <c r="C6" s="132"/>
      <c r="D6" s="132"/>
      <c r="E6" s="97"/>
      <c r="F6" s="97"/>
      <c r="G6" s="97"/>
      <c r="H6" s="132"/>
      <c r="I6" s="247"/>
      <c r="J6" s="551" t="s">
        <v>155</v>
      </c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3"/>
      <c r="AH6" s="33"/>
      <c r="AJ6" s="33"/>
      <c r="AK6" s="34"/>
      <c r="AL6" s="34"/>
      <c r="AM6" s="34"/>
      <c r="AN6" s="35"/>
      <c r="AO6" s="34"/>
      <c r="AP6" s="34"/>
      <c r="AQ6" s="34"/>
      <c r="AR6" s="34"/>
      <c r="AS6" s="34"/>
      <c r="AT6" s="34"/>
      <c r="AU6" s="33"/>
      <c r="AV6" s="33"/>
      <c r="AW6" s="33"/>
    </row>
    <row r="7" spans="1:49" s="32" customFormat="1" ht="14.25" customHeight="1">
      <c r="A7" s="124"/>
      <c r="B7" s="125"/>
      <c r="C7" s="220"/>
      <c r="D7" s="220"/>
      <c r="E7" s="131"/>
      <c r="F7" s="131"/>
      <c r="G7" s="131"/>
      <c r="H7" s="131"/>
      <c r="I7" s="131"/>
      <c r="J7" s="131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33"/>
      <c r="AJ7" s="33"/>
      <c r="AK7" s="34"/>
      <c r="AL7" s="34"/>
      <c r="AM7" s="34"/>
      <c r="AN7" s="35"/>
      <c r="AO7" s="34"/>
      <c r="AP7" s="34"/>
      <c r="AQ7" s="34"/>
      <c r="AR7" s="34"/>
      <c r="AS7" s="34"/>
      <c r="AT7" s="34"/>
      <c r="AU7" s="33"/>
      <c r="AV7" s="33"/>
      <c r="AW7" s="33"/>
    </row>
    <row r="8" spans="1:49" ht="12.75">
      <c r="A8" s="124"/>
      <c r="B8" s="100" t="s">
        <v>18</v>
      </c>
      <c r="C8" s="221" t="s">
        <v>152</v>
      </c>
      <c r="D8" s="221" t="s">
        <v>149</v>
      </c>
      <c r="E8" s="384" t="s">
        <v>150</v>
      </c>
      <c r="F8" s="219" t="s">
        <v>175</v>
      </c>
      <c r="G8" s="219" t="s">
        <v>173</v>
      </c>
      <c r="H8" s="122" t="s">
        <v>174</v>
      </c>
      <c r="I8" s="100"/>
      <c r="J8" s="98" t="s">
        <v>11</v>
      </c>
      <c r="K8" s="99" t="s">
        <v>21</v>
      </c>
      <c r="L8" s="100" t="s">
        <v>0</v>
      </c>
      <c r="M8" s="99" t="s">
        <v>21</v>
      </c>
      <c r="N8" s="100" t="s">
        <v>375</v>
      </c>
      <c r="O8" s="99" t="s">
        <v>21</v>
      </c>
      <c r="P8" s="101" t="s">
        <v>13</v>
      </c>
      <c r="Q8" s="99" t="s">
        <v>21</v>
      </c>
      <c r="R8" s="102" t="s">
        <v>23</v>
      </c>
      <c r="S8" s="99" t="s">
        <v>24</v>
      </c>
      <c r="T8" s="101" t="s">
        <v>14</v>
      </c>
      <c r="U8" s="99" t="s">
        <v>21</v>
      </c>
      <c r="V8" s="98" t="s">
        <v>15</v>
      </c>
      <c r="W8" s="99" t="s">
        <v>21</v>
      </c>
      <c r="X8" s="100" t="s">
        <v>35</v>
      </c>
      <c r="Y8" s="99" t="s">
        <v>21</v>
      </c>
      <c r="Z8" s="101" t="s">
        <v>1</v>
      </c>
      <c r="AA8" s="99" t="s">
        <v>21</v>
      </c>
      <c r="AB8" s="102" t="s">
        <v>22</v>
      </c>
      <c r="AC8" s="98" t="s">
        <v>25</v>
      </c>
      <c r="AD8" s="98" t="s">
        <v>377</v>
      </c>
      <c r="AE8" s="99" t="s">
        <v>21</v>
      </c>
      <c r="AF8" s="135"/>
      <c r="AG8" s="100" t="s">
        <v>2</v>
      </c>
      <c r="AH8" s="36"/>
      <c r="AJ8" s="37"/>
      <c r="AK8" s="38"/>
      <c r="AL8" s="39"/>
      <c r="AM8" s="40"/>
      <c r="AN8" s="41"/>
      <c r="AO8" s="41"/>
      <c r="AP8" s="42"/>
      <c r="AQ8" s="43"/>
      <c r="AR8" s="42"/>
      <c r="AS8" s="39"/>
      <c r="AT8" s="39"/>
      <c r="AU8" s="44"/>
      <c r="AV8" s="44"/>
      <c r="AW8" s="44"/>
    </row>
    <row r="9" spans="1:49" ht="12.75">
      <c r="A9" s="124"/>
      <c r="B9" s="100"/>
      <c r="C9" s="221"/>
      <c r="D9" s="221"/>
      <c r="E9" s="100"/>
      <c r="F9" s="219"/>
      <c r="G9" s="219"/>
      <c r="H9" s="122"/>
      <c r="I9" s="100"/>
      <c r="J9" s="98" t="s">
        <v>78</v>
      </c>
      <c r="K9" s="101"/>
      <c r="L9" s="100" t="s">
        <v>19</v>
      </c>
      <c r="M9" s="99"/>
      <c r="N9" s="100" t="s">
        <v>19</v>
      </c>
      <c r="O9" s="101"/>
      <c r="P9" s="101" t="s">
        <v>20</v>
      </c>
      <c r="Q9" s="101"/>
      <c r="R9" s="101" t="s">
        <v>20</v>
      </c>
      <c r="S9" s="101"/>
      <c r="T9" s="101" t="s">
        <v>19</v>
      </c>
      <c r="U9" s="101"/>
      <c r="V9" s="98" t="s">
        <v>20</v>
      </c>
      <c r="W9" s="101"/>
      <c r="X9" s="100" t="s">
        <v>20</v>
      </c>
      <c r="Y9" s="99"/>
      <c r="Z9" s="101" t="s">
        <v>19</v>
      </c>
      <c r="AA9" s="101"/>
      <c r="AB9" s="101" t="s">
        <v>19</v>
      </c>
      <c r="AC9" s="98" t="s">
        <v>19</v>
      </c>
      <c r="AD9" s="103" t="s">
        <v>79</v>
      </c>
      <c r="AE9" s="104"/>
      <c r="AF9" s="136"/>
      <c r="AG9" s="100"/>
      <c r="AH9" s="36"/>
      <c r="AJ9" s="37"/>
      <c r="AK9" s="38"/>
      <c r="AL9" s="39"/>
      <c r="AM9" s="40"/>
      <c r="AN9" s="41"/>
      <c r="AO9" s="41"/>
      <c r="AP9" s="42"/>
      <c r="AQ9" s="43"/>
      <c r="AR9" s="42"/>
      <c r="AS9" s="39"/>
      <c r="AT9" s="39"/>
      <c r="AU9" s="44"/>
      <c r="AV9" s="44"/>
      <c r="AW9" s="44"/>
    </row>
    <row r="10" spans="1:49" ht="12.75">
      <c r="A10" s="124" t="s">
        <v>3</v>
      </c>
      <c r="B10" s="137">
        <f>('Rodinne tymy'!C13)</f>
        <v>0</v>
      </c>
      <c r="C10" s="148" t="str">
        <f>('Rodinne tymy'!D13)</f>
        <v>Marek</v>
      </c>
      <c r="D10" s="148" t="str">
        <f>('Rodinne tymy'!E13)</f>
        <v>Vandírek</v>
      </c>
      <c r="E10" s="385" t="str">
        <f>('Rodinne tymy'!F13)</f>
        <v>d</v>
      </c>
      <c r="F10" s="137">
        <f>('Rodinne tymy'!G13)</f>
        <v>0</v>
      </c>
      <c r="G10" s="137">
        <f>('Rodinne tymy'!H13)</f>
        <v>0</v>
      </c>
      <c r="H10" s="224">
        <f>('Rodinne tymy'!AT13)</f>
        <v>0</v>
      </c>
      <c r="I10" s="251" t="str">
        <f>('Rodinne tymy'!AU13)</f>
        <v>QD</v>
      </c>
      <c r="J10" s="140">
        <f>('Rodinne tymy'!I13)</f>
        <v>7.6</v>
      </c>
      <c r="K10" s="170">
        <f>('Rodinne tymy'!K13)</f>
        <v>1010</v>
      </c>
      <c r="L10" s="141">
        <f>('Rodinne tymy'!L13)</f>
        <v>4.5</v>
      </c>
      <c r="M10" s="170">
        <f>('Rodinne tymy'!M13)</f>
        <v>646</v>
      </c>
      <c r="N10" s="141">
        <f>('Rodinne tymy'!N13)</f>
        <v>0</v>
      </c>
      <c r="O10" s="170">
        <f>('Rodinne tymy'!O13)</f>
        <v>0</v>
      </c>
      <c r="P10" s="137">
        <f>('Rodinne tymy'!P13)</f>
        <v>0</v>
      </c>
      <c r="Q10" s="170">
        <f>('Rodinne tymy'!Q13)</f>
        <v>0</v>
      </c>
      <c r="R10" s="137">
        <f>('Rodinne tymy'!R13)</f>
        <v>0</v>
      </c>
      <c r="S10" s="170">
        <f>('Rodinne tymy'!S13)</f>
        <v>0</v>
      </c>
      <c r="T10" s="141">
        <f>('Rodinne tymy'!T13)</f>
        <v>0</v>
      </c>
      <c r="U10" s="170">
        <f>('Rodinne tymy'!U13)</f>
        <v>0</v>
      </c>
      <c r="V10" s="137">
        <f>('Rodinne tymy'!V13)</f>
        <v>0</v>
      </c>
      <c r="W10" s="170">
        <f>('Rodinne tymy'!W13)</f>
        <v>0</v>
      </c>
      <c r="X10" s="137">
        <f>('Rodinne tymy'!X13)</f>
        <v>0</v>
      </c>
      <c r="Y10" s="170">
        <f>('Rodinne tymy'!Y13)</f>
        <v>0</v>
      </c>
      <c r="Z10" s="141">
        <f>('Rodinne tymy'!Z13)</f>
        <v>29</v>
      </c>
      <c r="AA10" s="170">
        <f>('Rodinne tymy'!AA13)</f>
        <v>330</v>
      </c>
      <c r="AB10" s="142">
        <f>('Rodinne tymy'!AB13)</f>
        <v>0</v>
      </c>
      <c r="AC10" s="142">
        <f>('Rodinne tymy'!AC13)</f>
        <v>0</v>
      </c>
      <c r="AD10" s="143">
        <f>('Rodinne tymy'!AD13)</f>
        <v>0</v>
      </c>
      <c r="AE10" s="171">
        <f>('Rodinne tymy'!AE13)</f>
        <v>0</v>
      </c>
      <c r="AF10" s="172">
        <f aca="true" t="shared" si="0" ref="AF10:AF41">IF(AND(ISNUMBER(AC10)=NOT(ISNUMBER(AD10)),OR(AND(ISNUMBER(AC10),AC10&gt;=90),AND(ISNUMBER(AD10),AD10&gt;0,AD10&lt;=374))),1,0)</f>
        <v>0</v>
      </c>
      <c r="AG10" s="169">
        <f aca="true" t="shared" si="1" ref="AG10:AG41">SUM(K10+M10+O10+Q10+S10+U10+W10+Y10+AA10+AE10)</f>
        <v>1986</v>
      </c>
      <c r="AH10" s="36"/>
      <c r="AJ10" s="45"/>
      <c r="AK10" s="46"/>
      <c r="AL10" s="47"/>
      <c r="AM10" s="48"/>
      <c r="AN10" s="53"/>
      <c r="AO10" s="50"/>
      <c r="AP10" s="51"/>
      <c r="AQ10" s="49"/>
      <c r="AR10" s="52"/>
      <c r="AS10" s="39"/>
      <c r="AT10" s="39"/>
      <c r="AU10" s="44"/>
      <c r="AV10" s="44"/>
      <c r="AW10" s="44"/>
    </row>
    <row r="11" spans="1:49" ht="12.75">
      <c r="A11" s="124" t="s">
        <v>4</v>
      </c>
      <c r="B11" s="137">
        <f>('Rodinne tymy'!C19)</f>
        <v>0</v>
      </c>
      <c r="C11" s="148" t="str">
        <f>('Rodinne tymy'!D19)</f>
        <v>Jan</v>
      </c>
      <c r="D11" s="148" t="str">
        <f>('Rodinne tymy'!E19)</f>
        <v>Schneiberk</v>
      </c>
      <c r="E11" s="385" t="str">
        <f>('Rodinne tymy'!F19)</f>
        <v>d</v>
      </c>
      <c r="F11" s="137">
        <f>('Rodinne tymy'!G19)</f>
        <v>0</v>
      </c>
      <c r="G11" s="137">
        <f>('Rodinne tymy'!H19)</f>
        <v>0</v>
      </c>
      <c r="H11" s="224">
        <f>('Rodinne tymy'!AT19)</f>
        <v>0</v>
      </c>
      <c r="I11" s="251" t="str">
        <f>('Rodinne tymy'!AU19)</f>
        <v>QD</v>
      </c>
      <c r="J11" s="140">
        <f>('Rodinne tymy'!I19)</f>
        <v>9.2</v>
      </c>
      <c r="K11" s="170">
        <f>('Rodinne tymy'!K19)</f>
        <v>690</v>
      </c>
      <c r="L11" s="141">
        <f>('Rodinne tymy'!L19)</f>
        <v>0</v>
      </c>
      <c r="M11" s="170">
        <f>('Rodinne tymy'!M19)</f>
        <v>0</v>
      </c>
      <c r="N11" s="141">
        <f>('Rodinne tymy'!N19)</f>
        <v>0</v>
      </c>
      <c r="O11" s="170">
        <f>('Rodinne tymy'!O19)</f>
        <v>0</v>
      </c>
      <c r="P11" s="137">
        <f>('Rodinne tymy'!P19)</f>
        <v>0</v>
      </c>
      <c r="Q11" s="170">
        <f>('Rodinne tymy'!Q19)</f>
        <v>0</v>
      </c>
      <c r="R11" s="137">
        <f>('Rodinne tymy'!R19)</f>
        <v>0</v>
      </c>
      <c r="S11" s="170">
        <f>('Rodinne tymy'!S19)</f>
        <v>0</v>
      </c>
      <c r="T11" s="141">
        <f>('Rodinne tymy'!T19)</f>
        <v>6.01</v>
      </c>
      <c r="U11" s="170">
        <f>('Rodinne tymy'!U19)</f>
        <v>596</v>
      </c>
      <c r="V11" s="137">
        <f>('Rodinne tymy'!V19)</f>
        <v>0</v>
      </c>
      <c r="W11" s="170">
        <f>('Rodinne tymy'!W19)</f>
        <v>0</v>
      </c>
      <c r="X11" s="137">
        <f>('Rodinne tymy'!X19)</f>
        <v>0</v>
      </c>
      <c r="Y11" s="170">
        <f>('Rodinne tymy'!Y19)</f>
        <v>0</v>
      </c>
      <c r="Z11" s="141">
        <f>('Rodinne tymy'!Z19)</f>
        <v>36.8</v>
      </c>
      <c r="AA11" s="170">
        <f>('Rodinne tymy'!AA19)</f>
        <v>434</v>
      </c>
      <c r="AB11" s="142">
        <f>('Rodinne tymy'!AB19)</f>
        <v>0</v>
      </c>
      <c r="AC11" s="142">
        <f>('Rodinne tymy'!AC19)</f>
        <v>0</v>
      </c>
      <c r="AD11" s="143">
        <f>('Rodinne tymy'!AD19)</f>
        <v>0</v>
      </c>
      <c r="AE11" s="171">
        <f>('Rodinne tymy'!AE19)</f>
        <v>0</v>
      </c>
      <c r="AF11" s="172">
        <f t="shared" si="0"/>
        <v>0</v>
      </c>
      <c r="AG11" s="169">
        <f t="shared" si="1"/>
        <v>1720</v>
      </c>
      <c r="AH11" s="36"/>
      <c r="AJ11" s="45"/>
      <c r="AK11" s="54"/>
      <c r="AL11" s="47"/>
      <c r="AM11" s="48"/>
      <c r="AN11" s="49"/>
      <c r="AO11" s="50"/>
      <c r="AP11" s="51"/>
      <c r="AQ11" s="49"/>
      <c r="AR11" s="52"/>
      <c r="AS11" s="39"/>
      <c r="AT11" s="39"/>
      <c r="AU11" s="44"/>
      <c r="AV11" s="44"/>
      <c r="AW11" s="44"/>
    </row>
    <row r="12" spans="1:49" ht="12.75">
      <c r="A12" s="124" t="s">
        <v>5</v>
      </c>
      <c r="B12" s="137">
        <f>('Rodinne tymy'!C25)</f>
        <v>0</v>
      </c>
      <c r="C12" s="148" t="str">
        <f>('Rodinne tymy'!D25)</f>
        <v>Tereza</v>
      </c>
      <c r="D12" s="148" t="str">
        <f>('Rodinne tymy'!E25)</f>
        <v>Tomanová</v>
      </c>
      <c r="E12" s="385" t="str">
        <f>('Rodinne tymy'!F25)</f>
        <v>d</v>
      </c>
      <c r="F12" s="137">
        <f>('Rodinne tymy'!G25)</f>
        <v>0</v>
      </c>
      <c r="G12" s="137">
        <f>('Rodinne tymy'!H25)</f>
        <v>0</v>
      </c>
      <c r="H12" s="224">
        <f>('Rodinne tymy'!AT25)</f>
        <v>0</v>
      </c>
      <c r="I12" s="251">
        <f>('Rodinne tymy'!AU25)</f>
      </c>
      <c r="J12" s="140">
        <f>('Rodinne tymy'!I25)</f>
        <v>8.8</v>
      </c>
      <c r="K12" s="170">
        <f>('Rodinne tymy'!K25)</f>
        <v>770</v>
      </c>
      <c r="L12" s="141">
        <f>('Rodinne tymy'!L25)</f>
        <v>0</v>
      </c>
      <c r="M12" s="170">
        <f>('Rodinne tymy'!M25)</f>
        <v>0</v>
      </c>
      <c r="N12" s="141">
        <f>('Rodinne tymy'!N25)</f>
        <v>0</v>
      </c>
      <c r="O12" s="170">
        <f>('Rodinne tymy'!O25)</f>
        <v>0</v>
      </c>
      <c r="P12" s="137">
        <f>('Rodinne tymy'!P25)</f>
        <v>0</v>
      </c>
      <c r="Q12" s="170">
        <f>('Rodinne tymy'!Q25)</f>
        <v>0</v>
      </c>
      <c r="R12" s="137">
        <f>('Rodinne tymy'!R25)</f>
        <v>0</v>
      </c>
      <c r="S12" s="170">
        <f>('Rodinne tymy'!S25)</f>
        <v>0</v>
      </c>
      <c r="T12" s="141">
        <f>('Rodinne tymy'!T25)</f>
        <v>6.11</v>
      </c>
      <c r="U12" s="170">
        <f>('Rodinne tymy'!U25)</f>
        <v>611</v>
      </c>
      <c r="V12" s="137">
        <f>('Rodinne tymy'!V25)</f>
        <v>0</v>
      </c>
      <c r="W12" s="170">
        <f>('Rodinne tymy'!W25)</f>
        <v>0</v>
      </c>
      <c r="X12" s="137">
        <f>('Rodinne tymy'!X25)</f>
        <v>0</v>
      </c>
      <c r="Y12" s="170">
        <f>('Rodinne tymy'!Y25)</f>
        <v>0</v>
      </c>
      <c r="Z12" s="141">
        <f>('Rodinne tymy'!Z25)</f>
        <v>26.1</v>
      </c>
      <c r="AA12" s="170">
        <f>('Rodinne tymy'!AA25)</f>
        <v>291</v>
      </c>
      <c r="AB12" s="142">
        <f>('Rodinne tymy'!AB25)</f>
        <v>0</v>
      </c>
      <c r="AC12" s="142">
        <f>('Rodinne tymy'!AC25)</f>
        <v>0</v>
      </c>
      <c r="AD12" s="143">
        <f>('Rodinne tymy'!AD25)</f>
        <v>0</v>
      </c>
      <c r="AE12" s="171">
        <f>('Rodinne tymy'!AE25)</f>
        <v>0</v>
      </c>
      <c r="AF12" s="172">
        <f t="shared" si="0"/>
        <v>0</v>
      </c>
      <c r="AG12" s="169">
        <f t="shared" si="1"/>
        <v>1672</v>
      </c>
      <c r="AH12" s="36"/>
      <c r="AJ12" s="45"/>
      <c r="AK12" s="54"/>
      <c r="AL12" s="39"/>
      <c r="AM12" s="39"/>
      <c r="AN12" s="55"/>
      <c r="AO12" s="39"/>
      <c r="AP12" s="39"/>
      <c r="AQ12" s="39"/>
      <c r="AR12" s="39"/>
      <c r="AS12" s="39"/>
      <c r="AT12" s="39"/>
      <c r="AU12" s="44"/>
      <c r="AV12" s="44"/>
      <c r="AW12" s="44"/>
    </row>
    <row r="13" spans="1:33" ht="12.75">
      <c r="A13" s="124" t="s">
        <v>27</v>
      </c>
      <c r="B13" s="137">
        <f>('Rodinne tymy'!C73)</f>
        <v>0</v>
      </c>
      <c r="C13" s="148" t="str">
        <f>('Rodinne tymy'!D73)</f>
        <v>Jan</v>
      </c>
      <c r="D13" s="148" t="str">
        <f>('Rodinne tymy'!E73)</f>
        <v>Hurdálek</v>
      </c>
      <c r="E13" s="385" t="str">
        <f>('Rodinne tymy'!F73)</f>
        <v>d</v>
      </c>
      <c r="F13" s="137">
        <f>('Rodinne tymy'!G73)</f>
        <v>0</v>
      </c>
      <c r="G13" s="137">
        <f>('Rodinne tymy'!H73)</f>
        <v>0</v>
      </c>
      <c r="H13" s="224">
        <f>('Rodinne tymy'!AT73)</f>
        <v>0</v>
      </c>
      <c r="I13" s="251">
        <f>('Rodinne tymy'!AU73)</f>
      </c>
      <c r="J13" s="140">
        <f>('Rodinne tymy'!I73)</f>
        <v>0</v>
      </c>
      <c r="K13" s="170">
        <f>('Rodinne tymy'!K73)</f>
        <v>0</v>
      </c>
      <c r="L13" s="141">
        <f>('Rodinne tymy'!L73)</f>
        <v>3.6</v>
      </c>
      <c r="M13" s="170">
        <f>('Rodinne tymy'!M73)</f>
        <v>482</v>
      </c>
      <c r="N13" s="141">
        <f>('Rodinne tymy'!N73)</f>
        <v>0</v>
      </c>
      <c r="O13" s="170">
        <f>('Rodinne tymy'!O73)</f>
        <v>0</v>
      </c>
      <c r="P13" s="137">
        <f>('Rodinne tymy'!P73)</f>
        <v>0</v>
      </c>
      <c r="Q13" s="170">
        <f>('Rodinne tymy'!Q73)</f>
        <v>0</v>
      </c>
      <c r="R13" s="137">
        <f>('Rodinne tymy'!R73)</f>
        <v>0</v>
      </c>
      <c r="S13" s="170">
        <f>('Rodinne tymy'!S73)</f>
        <v>0</v>
      </c>
      <c r="T13" s="141">
        <f>('Rodinne tymy'!T73)</f>
        <v>5.61</v>
      </c>
      <c r="U13" s="170">
        <f>('Rodinne tymy'!U73)</f>
        <v>534</v>
      </c>
      <c r="V13" s="137">
        <f>('Rodinne tymy'!V73)</f>
        <v>0</v>
      </c>
      <c r="W13" s="170">
        <f>('Rodinne tymy'!W73)</f>
        <v>0</v>
      </c>
      <c r="X13" s="137">
        <f>('Rodinne tymy'!X73)</f>
        <v>0</v>
      </c>
      <c r="Y13" s="170">
        <f>('Rodinne tymy'!Y73)</f>
        <v>0</v>
      </c>
      <c r="Z13" s="141">
        <f>('Rodinne tymy'!Z73)</f>
        <v>39.7</v>
      </c>
      <c r="AA13" s="170">
        <f>('Rodinne tymy'!AA73)</f>
        <v>472</v>
      </c>
      <c r="AB13" s="142">
        <f>('Rodinne tymy'!AB73)</f>
        <v>0</v>
      </c>
      <c r="AC13" s="142">
        <f>('Rodinne tymy'!AC73)</f>
        <v>0</v>
      </c>
      <c r="AD13" s="143">
        <f>('Rodinne tymy'!AD73)</f>
        <v>0</v>
      </c>
      <c r="AE13" s="171">
        <f>('Rodinne tymy'!AE73)</f>
        <v>0</v>
      </c>
      <c r="AF13" s="172">
        <f t="shared" si="0"/>
        <v>0</v>
      </c>
      <c r="AG13" s="169">
        <f t="shared" si="1"/>
        <v>1488</v>
      </c>
    </row>
    <row r="14" spans="1:33" ht="12.75">
      <c r="A14" s="124" t="s">
        <v>28</v>
      </c>
      <c r="B14" s="137">
        <f>('Rodinne tymy'!C103)</f>
        <v>0</v>
      </c>
      <c r="C14" s="148" t="str">
        <f>('Rodinne tymy'!D103)</f>
        <v>Filip</v>
      </c>
      <c r="D14" s="148" t="str">
        <f>('Rodinne tymy'!E103)</f>
        <v>Lukeš</v>
      </c>
      <c r="E14" s="385" t="str">
        <f>('Rodinne tymy'!F103)</f>
        <v>d</v>
      </c>
      <c r="F14" s="137">
        <f>('Rodinne tymy'!G103)</f>
        <v>0</v>
      </c>
      <c r="G14" s="137">
        <f>('Rodinne tymy'!H103)</f>
        <v>0</v>
      </c>
      <c r="H14" s="224">
        <f>('Rodinne tymy'!AT103)</f>
        <v>0</v>
      </c>
      <c r="I14" s="251">
        <f>('Rodinne tymy'!AU103)</f>
      </c>
      <c r="J14" s="140">
        <f>('Rodinne tymy'!I103)</f>
        <v>9.9</v>
      </c>
      <c r="K14" s="170">
        <f>('Rodinne tymy'!K103)</f>
        <v>550</v>
      </c>
      <c r="L14" s="141">
        <f>('Rodinne tymy'!L103)</f>
        <v>0</v>
      </c>
      <c r="M14" s="170">
        <f>('Rodinne tymy'!M103)</f>
        <v>0</v>
      </c>
      <c r="N14" s="141">
        <f>('Rodinne tymy'!N103)</f>
        <v>0</v>
      </c>
      <c r="O14" s="170">
        <f>('Rodinne tymy'!O103)</f>
        <v>0</v>
      </c>
      <c r="P14" s="137">
        <f>('Rodinne tymy'!P103)</f>
        <v>0</v>
      </c>
      <c r="Q14" s="170">
        <f>('Rodinne tymy'!Q103)</f>
        <v>0</v>
      </c>
      <c r="R14" s="137">
        <f>('Rodinne tymy'!R103)</f>
        <v>0</v>
      </c>
      <c r="S14" s="170">
        <f>('Rodinne tymy'!S103)</f>
        <v>0</v>
      </c>
      <c r="T14" s="141">
        <f>('Rodinne tymy'!T103)</f>
        <v>6.52</v>
      </c>
      <c r="U14" s="170">
        <f>('Rodinne tymy'!U103)</f>
        <v>674</v>
      </c>
      <c r="V14" s="137">
        <f>('Rodinne tymy'!V103)</f>
        <v>0</v>
      </c>
      <c r="W14" s="170">
        <f>('Rodinne tymy'!W103)</f>
        <v>0</v>
      </c>
      <c r="X14" s="137">
        <f>('Rodinne tymy'!X103)</f>
        <v>0</v>
      </c>
      <c r="Y14" s="170">
        <f>('Rodinne tymy'!Y103)</f>
        <v>0</v>
      </c>
      <c r="Z14" s="141">
        <f>('Rodinne tymy'!Z103)</f>
        <v>22.7</v>
      </c>
      <c r="AA14" s="170">
        <f>('Rodinne tymy'!AA103)</f>
        <v>246</v>
      </c>
      <c r="AB14" s="142">
        <f>('Rodinne tymy'!AB103)</f>
        <v>0</v>
      </c>
      <c r="AC14" s="142">
        <f>('Rodinne tymy'!AC103)</f>
        <v>0</v>
      </c>
      <c r="AD14" s="143">
        <f>('Rodinne tymy'!AD103)</f>
        <v>0</v>
      </c>
      <c r="AE14" s="171">
        <f>('Rodinne tymy'!AE103)</f>
        <v>0</v>
      </c>
      <c r="AF14" s="172">
        <f t="shared" si="0"/>
        <v>0</v>
      </c>
      <c r="AG14" s="169">
        <f t="shared" si="1"/>
        <v>1470</v>
      </c>
    </row>
    <row r="15" spans="1:33" ht="12.75">
      <c r="A15" s="124" t="s">
        <v>29</v>
      </c>
      <c r="B15" s="137">
        <f>('Rodinne tymy'!C97)</f>
        <v>0</v>
      </c>
      <c r="C15" s="148" t="str">
        <f>('Rodinne tymy'!D97)</f>
        <v>Michaela</v>
      </c>
      <c r="D15" s="148" t="str">
        <f>('Rodinne tymy'!E97)</f>
        <v>Rubešová</v>
      </c>
      <c r="E15" s="385" t="str">
        <f>('Rodinne tymy'!F97)</f>
        <v>d</v>
      </c>
      <c r="F15" s="137">
        <f>('Rodinne tymy'!G97)</f>
        <v>0</v>
      </c>
      <c r="G15" s="137">
        <f>('Rodinne tymy'!H97)</f>
        <v>0</v>
      </c>
      <c r="H15" s="224">
        <f>('Rodinne tymy'!AT97)</f>
        <v>0</v>
      </c>
      <c r="I15" s="251">
        <f>('Rodinne tymy'!AU97)</f>
      </c>
      <c r="J15" s="140">
        <f>('Rodinne tymy'!I97)</f>
        <v>10.1</v>
      </c>
      <c r="K15" s="170">
        <f>('Rodinne tymy'!K97)</f>
        <v>510</v>
      </c>
      <c r="L15" s="141">
        <f>('Rodinne tymy'!L97)</f>
        <v>0</v>
      </c>
      <c r="M15" s="170">
        <f>('Rodinne tymy'!M97)</f>
        <v>0</v>
      </c>
      <c r="N15" s="141">
        <f>('Rodinne tymy'!N97)</f>
        <v>0</v>
      </c>
      <c r="O15" s="170">
        <f>('Rodinne tymy'!O97)</f>
        <v>0</v>
      </c>
      <c r="P15" s="137">
        <f>('Rodinne tymy'!P97)</f>
        <v>0</v>
      </c>
      <c r="Q15" s="170">
        <f>('Rodinne tymy'!Q97)</f>
        <v>0</v>
      </c>
      <c r="R15" s="137">
        <f>('Rodinne tymy'!R97)</f>
        <v>0</v>
      </c>
      <c r="S15" s="170">
        <f>('Rodinne tymy'!S97)</f>
        <v>0</v>
      </c>
      <c r="T15" s="141">
        <f>('Rodinne tymy'!T97)</f>
        <v>5.92</v>
      </c>
      <c r="U15" s="170">
        <f>('Rodinne tymy'!U97)</f>
        <v>582</v>
      </c>
      <c r="V15" s="137">
        <f>('Rodinne tymy'!V97)</f>
        <v>0</v>
      </c>
      <c r="W15" s="170">
        <f>('Rodinne tymy'!W97)</f>
        <v>0</v>
      </c>
      <c r="X15" s="137">
        <f>('Rodinne tymy'!X97)</f>
        <v>0</v>
      </c>
      <c r="Y15" s="170">
        <f>('Rodinne tymy'!Y97)</f>
        <v>0</v>
      </c>
      <c r="Z15" s="141">
        <f>('Rodinne tymy'!Z97)</f>
        <v>24.7</v>
      </c>
      <c r="AA15" s="170">
        <f>('Rodinne tymy'!AA97)</f>
        <v>272</v>
      </c>
      <c r="AB15" s="142">
        <f>('Rodinne tymy'!AB97)</f>
        <v>0</v>
      </c>
      <c r="AC15" s="142">
        <f>('Rodinne tymy'!AC97)</f>
        <v>0</v>
      </c>
      <c r="AD15" s="143">
        <f>('Rodinne tymy'!AD97)</f>
        <v>0</v>
      </c>
      <c r="AE15" s="171">
        <f>('Rodinne tymy'!AE97)</f>
        <v>0</v>
      </c>
      <c r="AF15" s="172">
        <f t="shared" si="0"/>
        <v>0</v>
      </c>
      <c r="AG15" s="169">
        <f t="shared" si="1"/>
        <v>1364</v>
      </c>
    </row>
    <row r="16" spans="1:33" ht="12.75">
      <c r="A16" s="124" t="s">
        <v>30</v>
      </c>
      <c r="B16" s="137">
        <f>('Rodinne tymy'!C157)</f>
        <v>0</v>
      </c>
      <c r="C16" s="148" t="str">
        <f>('Rodinne tymy'!D157)</f>
        <v>Eliška</v>
      </c>
      <c r="D16" s="148" t="str">
        <f>('Rodinne tymy'!E157)</f>
        <v>Kramešová</v>
      </c>
      <c r="E16" s="385" t="str">
        <f>('Rodinne tymy'!F157)</f>
        <v>d</v>
      </c>
      <c r="F16" s="137">
        <f>('Rodinne tymy'!G157)</f>
        <v>0</v>
      </c>
      <c r="G16" s="137">
        <f>('Rodinne tymy'!H157)</f>
        <v>0</v>
      </c>
      <c r="H16" s="224">
        <f>('Rodinne tymy'!AT157)</f>
        <v>0</v>
      </c>
      <c r="I16" s="251">
        <f>('Rodinne tymy'!AU157)</f>
      </c>
      <c r="J16" s="144">
        <f>('Rodinne tymy'!I157)</f>
        <v>9.4</v>
      </c>
      <c r="K16" s="170">
        <f>('Rodinne tymy'!K157)</f>
        <v>650</v>
      </c>
      <c r="L16" s="141">
        <f>('Rodinne tymy'!L157)</f>
        <v>0</v>
      </c>
      <c r="M16" s="170">
        <f>('Rodinne tymy'!M157)</f>
        <v>0</v>
      </c>
      <c r="N16" s="141">
        <f>('Rodinne tymy'!N157)</f>
        <v>0</v>
      </c>
      <c r="O16" s="170">
        <f>('Rodinne tymy'!O157)</f>
        <v>0</v>
      </c>
      <c r="P16" s="137">
        <f>('Rodinne tymy'!P157)</f>
        <v>0</v>
      </c>
      <c r="Q16" s="170">
        <f>('Rodinne tymy'!Q157)</f>
        <v>0</v>
      </c>
      <c r="R16" s="137">
        <f>('Rodinne tymy'!R157)</f>
        <v>0</v>
      </c>
      <c r="S16" s="170">
        <f>('Rodinne tymy'!S157)</f>
        <v>0</v>
      </c>
      <c r="T16" s="141">
        <f>('Rodinne tymy'!T157)</f>
        <v>5.9</v>
      </c>
      <c r="U16" s="170">
        <f>('Rodinne tymy'!U157)</f>
        <v>579</v>
      </c>
      <c r="V16" s="137">
        <f>('Rodinne tymy'!V157)</f>
        <v>0</v>
      </c>
      <c r="W16" s="170">
        <f>('Rodinne tymy'!W157)</f>
        <v>0</v>
      </c>
      <c r="X16" s="137">
        <f>('Rodinne tymy'!X157)</f>
        <v>0</v>
      </c>
      <c r="Y16" s="170">
        <f>('Rodinne tymy'!Y157)</f>
        <v>0</v>
      </c>
      <c r="Z16" s="141">
        <f>('Rodinne tymy'!Z157)</f>
        <v>13.7</v>
      </c>
      <c r="AA16" s="170">
        <f>('Rodinne tymy'!AA157)</f>
        <v>126</v>
      </c>
      <c r="AB16" s="137">
        <f>('Rodinne tymy'!AB157)</f>
        <v>0</v>
      </c>
      <c r="AC16" s="137">
        <f>('Rodinne tymy'!AC157)</f>
        <v>0</v>
      </c>
      <c r="AD16" s="143">
        <f>('Rodinne tymy'!AD157)</f>
        <v>0</v>
      </c>
      <c r="AE16" s="170">
        <f>('Rodinne tymy'!AE157)</f>
        <v>0</v>
      </c>
      <c r="AF16" s="172">
        <f t="shared" si="0"/>
        <v>0</v>
      </c>
      <c r="AG16" s="169">
        <f t="shared" si="1"/>
        <v>1355</v>
      </c>
    </row>
    <row r="17" spans="1:33" ht="12.75">
      <c r="A17" s="124" t="s">
        <v>31</v>
      </c>
      <c r="B17" s="137">
        <f>('Rodinne tymy'!C49)</f>
        <v>0</v>
      </c>
      <c r="C17" s="148" t="str">
        <f>('Rodinne tymy'!D49)</f>
        <v>Alena</v>
      </c>
      <c r="D17" s="148" t="str">
        <f>('Rodinne tymy'!E49)</f>
        <v>Škvánová</v>
      </c>
      <c r="E17" s="385" t="str">
        <f>('Rodinne tymy'!F49)</f>
        <v>d</v>
      </c>
      <c r="F17" s="137">
        <f>('Rodinne tymy'!G49)</f>
        <v>0</v>
      </c>
      <c r="G17" s="137">
        <f>('Rodinne tymy'!H49)</f>
        <v>0</v>
      </c>
      <c r="H17" s="224">
        <f>('Rodinne tymy'!AT49)</f>
        <v>0</v>
      </c>
      <c r="I17" s="251">
        <f>('Rodinne tymy'!AU49)</f>
      </c>
      <c r="J17" s="140">
        <f>('Rodinne tymy'!I49)</f>
        <v>9.3</v>
      </c>
      <c r="K17" s="170">
        <f>('Rodinne tymy'!K49)</f>
        <v>670</v>
      </c>
      <c r="L17" s="141">
        <f>('Rodinne tymy'!L49)</f>
        <v>0</v>
      </c>
      <c r="M17" s="170">
        <f>('Rodinne tymy'!M49)</f>
        <v>0</v>
      </c>
      <c r="N17" s="141">
        <f>('Rodinne tymy'!N49)</f>
        <v>0</v>
      </c>
      <c r="O17" s="170">
        <f>('Rodinne tymy'!O49)</f>
        <v>0</v>
      </c>
      <c r="P17" s="137">
        <f>('Rodinne tymy'!P49)</f>
        <v>0</v>
      </c>
      <c r="Q17" s="170">
        <f>('Rodinne tymy'!Q49)</f>
        <v>0</v>
      </c>
      <c r="R17" s="137">
        <f>('Rodinne tymy'!R49)</f>
        <v>0</v>
      </c>
      <c r="S17" s="170">
        <f>('Rodinne tymy'!S49)</f>
        <v>0</v>
      </c>
      <c r="T17" s="141">
        <f>('Rodinne tymy'!T49)</f>
        <v>5.26</v>
      </c>
      <c r="U17" s="170">
        <f>('Rodinne tymy'!U49)</f>
        <v>480</v>
      </c>
      <c r="V17" s="137">
        <f>('Rodinne tymy'!V49)</f>
        <v>0</v>
      </c>
      <c r="W17" s="170">
        <f>('Rodinne tymy'!W49)</f>
        <v>0</v>
      </c>
      <c r="X17" s="137">
        <f>('Rodinne tymy'!X49)</f>
        <v>0</v>
      </c>
      <c r="Y17" s="170">
        <f>('Rodinne tymy'!Y49)</f>
        <v>0</v>
      </c>
      <c r="Z17" s="141">
        <f>('Rodinne tymy'!Z49)</f>
        <v>17.5</v>
      </c>
      <c r="AA17" s="170">
        <f>('Rodinne tymy'!AA49)</f>
        <v>176</v>
      </c>
      <c r="AB17" s="142">
        <f>('Rodinne tymy'!AB49)</f>
        <v>0</v>
      </c>
      <c r="AC17" s="142">
        <f>('Rodinne tymy'!AC49)</f>
        <v>0</v>
      </c>
      <c r="AD17" s="143">
        <f>('Rodinne tymy'!AD49)</f>
        <v>0</v>
      </c>
      <c r="AE17" s="171">
        <f>('Rodinne tymy'!AE49)</f>
        <v>0</v>
      </c>
      <c r="AF17" s="172">
        <f t="shared" si="0"/>
        <v>0</v>
      </c>
      <c r="AG17" s="169">
        <f t="shared" si="1"/>
        <v>1326</v>
      </c>
    </row>
    <row r="18" spans="1:33" ht="12.75">
      <c r="A18" s="124" t="s">
        <v>32</v>
      </c>
      <c r="B18" s="137">
        <f>('Rodinne tymy'!C127)</f>
        <v>0</v>
      </c>
      <c r="C18" s="148" t="str">
        <f>('Rodinne tymy'!D127)</f>
        <v>Patrik</v>
      </c>
      <c r="D18" s="148" t="str">
        <f>('Rodinne tymy'!E127)</f>
        <v>Mačina</v>
      </c>
      <c r="E18" s="385" t="str">
        <f>('Rodinne tymy'!F127)</f>
        <v>d</v>
      </c>
      <c r="F18" s="137">
        <f>('Rodinne tymy'!G127)</f>
        <v>0</v>
      </c>
      <c r="G18" s="137">
        <f>('Rodinne tymy'!H127)</f>
        <v>0</v>
      </c>
      <c r="H18" s="224">
        <f>('Rodinne tymy'!AT127)</f>
        <v>0</v>
      </c>
      <c r="I18" s="251">
        <f>('Rodinne tymy'!AU127)</f>
      </c>
      <c r="J18" s="144">
        <f>('Rodinne tymy'!I127)</f>
        <v>10.5</v>
      </c>
      <c r="K18" s="170">
        <f>('Rodinne tymy'!K127)</f>
        <v>430</v>
      </c>
      <c r="L18" s="141">
        <f>('Rodinne tymy'!L127)</f>
        <v>0</v>
      </c>
      <c r="M18" s="170">
        <f>('Rodinne tymy'!M127)</f>
        <v>0</v>
      </c>
      <c r="N18" s="141">
        <f>('Rodinne tymy'!N127)</f>
        <v>0</v>
      </c>
      <c r="O18" s="170">
        <f>('Rodinne tymy'!O127)</f>
        <v>0</v>
      </c>
      <c r="P18" s="137">
        <f>('Rodinne tymy'!P127)</f>
        <v>0</v>
      </c>
      <c r="Q18" s="170">
        <f>('Rodinne tymy'!Q127)</f>
        <v>0</v>
      </c>
      <c r="R18" s="137">
        <f>('Rodinne tymy'!R127)</f>
        <v>0</v>
      </c>
      <c r="S18" s="170">
        <f>('Rodinne tymy'!S127)</f>
        <v>0</v>
      </c>
      <c r="T18" s="141">
        <f>('Rodinne tymy'!T127)</f>
        <v>6</v>
      </c>
      <c r="U18" s="170">
        <f>('Rodinne tymy'!U127)</f>
        <v>594</v>
      </c>
      <c r="V18" s="137">
        <f>('Rodinne tymy'!V127)</f>
        <v>0</v>
      </c>
      <c r="W18" s="170">
        <f>('Rodinne tymy'!W127)</f>
        <v>0</v>
      </c>
      <c r="X18" s="137">
        <f>('Rodinne tymy'!X127)</f>
        <v>0</v>
      </c>
      <c r="Y18" s="170">
        <f>('Rodinne tymy'!Y127)</f>
        <v>0</v>
      </c>
      <c r="Z18" s="141">
        <f>('Rodinne tymy'!Z127)</f>
        <v>25</v>
      </c>
      <c r="AA18" s="170">
        <f>('Rodinne tymy'!AA127)</f>
        <v>276</v>
      </c>
      <c r="AB18" s="137">
        <f>('Rodinne tymy'!AB127)</f>
        <v>0</v>
      </c>
      <c r="AC18" s="137">
        <f>('Rodinne tymy'!AC127)</f>
        <v>0</v>
      </c>
      <c r="AD18" s="143">
        <f>('Rodinne tymy'!AD127)</f>
        <v>0</v>
      </c>
      <c r="AE18" s="170">
        <f>('Rodinne tymy'!AE127)</f>
        <v>0</v>
      </c>
      <c r="AF18" s="172">
        <f t="shared" si="0"/>
        <v>0</v>
      </c>
      <c r="AG18" s="169">
        <f t="shared" si="1"/>
        <v>1300</v>
      </c>
    </row>
    <row r="19" spans="1:33" ht="12.75">
      <c r="A19" s="124" t="s">
        <v>33</v>
      </c>
      <c r="B19" s="137">
        <f>('Rodinne tymy'!C91)</f>
        <v>0</v>
      </c>
      <c r="C19" s="148" t="str">
        <f>('Rodinne tymy'!D91)</f>
        <v>Eduard</v>
      </c>
      <c r="D19" s="148" t="str">
        <f>('Rodinne tymy'!E91)</f>
        <v>Vodvářka</v>
      </c>
      <c r="E19" s="385" t="str">
        <f>('Rodinne tymy'!F91)</f>
        <v>d</v>
      </c>
      <c r="F19" s="137">
        <f>('Rodinne tymy'!G91)</f>
        <v>0</v>
      </c>
      <c r="G19" s="137">
        <f>('Rodinne tymy'!H91)</f>
        <v>0</v>
      </c>
      <c r="H19" s="224">
        <f>('Rodinne tymy'!AT91)</f>
        <v>0</v>
      </c>
      <c r="I19" s="251">
        <f>('Rodinne tymy'!AU91)</f>
      </c>
      <c r="J19" s="140">
        <f>('Rodinne tymy'!I91)</f>
        <v>9.8</v>
      </c>
      <c r="K19" s="170">
        <f>('Rodinne tymy'!K91)</f>
        <v>570</v>
      </c>
      <c r="L19" s="141">
        <f>('Rodinne tymy'!L91)</f>
        <v>0</v>
      </c>
      <c r="M19" s="170">
        <f>('Rodinne tymy'!M91)</f>
        <v>0</v>
      </c>
      <c r="N19" s="141">
        <f>('Rodinne tymy'!N91)</f>
        <v>0</v>
      </c>
      <c r="O19" s="170">
        <f>('Rodinne tymy'!O91)</f>
        <v>0</v>
      </c>
      <c r="P19" s="137">
        <f>('Rodinne tymy'!P91)</f>
        <v>0</v>
      </c>
      <c r="Q19" s="170">
        <f>('Rodinne tymy'!Q91)</f>
        <v>0</v>
      </c>
      <c r="R19" s="137">
        <f>('Rodinne tymy'!R91)</f>
        <v>0</v>
      </c>
      <c r="S19" s="170">
        <f>('Rodinne tymy'!S91)</f>
        <v>0</v>
      </c>
      <c r="T19" s="141">
        <f>('Rodinne tymy'!T91)</f>
        <v>5.53</v>
      </c>
      <c r="U19" s="170">
        <f>('Rodinne tymy'!U91)</f>
        <v>522</v>
      </c>
      <c r="V19" s="137">
        <f>('Rodinne tymy'!V91)</f>
        <v>0</v>
      </c>
      <c r="W19" s="170">
        <f>('Rodinne tymy'!W91)</f>
        <v>0</v>
      </c>
      <c r="X19" s="137">
        <f>('Rodinne tymy'!X91)</f>
        <v>0</v>
      </c>
      <c r="Y19" s="170">
        <f>('Rodinne tymy'!Y91)</f>
        <v>0</v>
      </c>
      <c r="Z19" s="141">
        <f>('Rodinne tymy'!Z91)</f>
        <v>19</v>
      </c>
      <c r="AA19" s="170">
        <f>('Rodinne tymy'!AA91)</f>
        <v>196</v>
      </c>
      <c r="AB19" s="142">
        <f>('Rodinne tymy'!AB91)</f>
        <v>0</v>
      </c>
      <c r="AC19" s="142">
        <f>('Rodinne tymy'!AC91)</f>
        <v>0</v>
      </c>
      <c r="AD19" s="143">
        <f>('Rodinne tymy'!AD91)</f>
        <v>0</v>
      </c>
      <c r="AE19" s="171">
        <f>('Rodinne tymy'!AE91)</f>
        <v>0</v>
      </c>
      <c r="AF19" s="172">
        <f t="shared" si="0"/>
        <v>0</v>
      </c>
      <c r="AG19" s="169">
        <f t="shared" si="1"/>
        <v>1288</v>
      </c>
    </row>
    <row r="20" spans="1:33" ht="12.75">
      <c r="A20" s="124" t="s">
        <v>6</v>
      </c>
      <c r="B20" s="137">
        <f>('Rodinne tymy'!C43)</f>
        <v>0</v>
      </c>
      <c r="C20" s="148" t="str">
        <f>('Rodinne tymy'!D43)</f>
        <v>Adéla</v>
      </c>
      <c r="D20" s="148" t="str">
        <f>('Rodinne tymy'!E43)</f>
        <v>Zápotocká</v>
      </c>
      <c r="E20" s="385" t="str">
        <f>('Rodinne tymy'!F43)</f>
        <v>d</v>
      </c>
      <c r="F20" s="137">
        <f>('Rodinne tymy'!G43)</f>
        <v>56</v>
      </c>
      <c r="G20" s="137">
        <f>('Rodinne tymy'!H43)</f>
        <v>48</v>
      </c>
      <c r="H20" s="224">
        <f>('Rodinne tymy'!AT43)</f>
        <v>0</v>
      </c>
      <c r="I20" s="251">
        <f>('Rodinne tymy'!AU43)</f>
      </c>
      <c r="J20" s="140">
        <f>('Rodinne tymy'!I43)</f>
        <v>9.63</v>
      </c>
      <c r="K20" s="170">
        <f>('Rodinne tymy'!K43)</f>
        <v>604</v>
      </c>
      <c r="L20" s="141">
        <f>('Rodinne tymy'!L43)</f>
        <v>0</v>
      </c>
      <c r="M20" s="170">
        <f>('Rodinne tymy'!M43)</f>
        <v>0</v>
      </c>
      <c r="N20" s="141">
        <f>('Rodinne tymy'!N43)</f>
        <v>0</v>
      </c>
      <c r="O20" s="170">
        <f>('Rodinne tymy'!O43)</f>
        <v>0</v>
      </c>
      <c r="P20" s="137">
        <f>('Rodinne tymy'!P43)</f>
        <v>0</v>
      </c>
      <c r="Q20" s="170">
        <f>('Rodinne tymy'!Q43)</f>
        <v>0</v>
      </c>
      <c r="R20" s="137">
        <f>('Rodinne tymy'!R43)</f>
        <v>0</v>
      </c>
      <c r="S20" s="170">
        <f>('Rodinne tymy'!S43)</f>
        <v>0</v>
      </c>
      <c r="T20" s="141">
        <f>('Rodinne tymy'!T43)</f>
        <v>5.18</v>
      </c>
      <c r="U20" s="170">
        <f>('Rodinne tymy'!U43)</f>
        <v>468</v>
      </c>
      <c r="V20" s="137">
        <f>('Rodinne tymy'!V43)</f>
        <v>0</v>
      </c>
      <c r="W20" s="170">
        <f>('Rodinne tymy'!W43)</f>
        <v>0</v>
      </c>
      <c r="X20" s="137">
        <f>('Rodinne tymy'!X43)</f>
        <v>0</v>
      </c>
      <c r="Y20" s="170">
        <f>('Rodinne tymy'!Y43)</f>
        <v>0</v>
      </c>
      <c r="Z20" s="141">
        <f>('Rodinne tymy'!Z43)</f>
        <v>19</v>
      </c>
      <c r="AA20" s="170">
        <f>('Rodinne tymy'!AA43)</f>
        <v>196</v>
      </c>
      <c r="AB20" s="142">
        <f>('Rodinne tymy'!AB43)</f>
        <v>0</v>
      </c>
      <c r="AC20" s="142">
        <f>('Rodinne tymy'!AC43)</f>
        <v>0</v>
      </c>
      <c r="AD20" s="143">
        <f>('Rodinne tymy'!AD43)</f>
        <v>0</v>
      </c>
      <c r="AE20" s="171">
        <f>('Rodinne tymy'!AE43)</f>
        <v>0</v>
      </c>
      <c r="AF20" s="172">
        <f t="shared" si="0"/>
        <v>0</v>
      </c>
      <c r="AG20" s="169">
        <f t="shared" si="1"/>
        <v>1268</v>
      </c>
    </row>
    <row r="21" spans="1:33" ht="12.75">
      <c r="A21" s="124" t="s">
        <v>7</v>
      </c>
      <c r="B21" s="137">
        <f>('Rodinne tymy'!C31)</f>
        <v>0</v>
      </c>
      <c r="C21" s="148" t="str">
        <f>('Rodinne tymy'!D31)</f>
        <v>Markéta</v>
      </c>
      <c r="D21" s="148" t="str">
        <f>('Rodinne tymy'!E31)</f>
        <v>Míková</v>
      </c>
      <c r="E21" s="385" t="str">
        <f>('Rodinne tymy'!F31)</f>
        <v>d</v>
      </c>
      <c r="F21" s="137">
        <f>('Rodinne tymy'!G31)</f>
        <v>0</v>
      </c>
      <c r="G21" s="137">
        <f>('Rodinne tymy'!H31)</f>
        <v>0</v>
      </c>
      <c r="H21" s="224">
        <f>('Rodinne tymy'!AT31)</f>
        <v>0</v>
      </c>
      <c r="I21" s="251">
        <f>('Rodinne tymy'!AU31)</f>
      </c>
      <c r="J21" s="140">
        <f>('Rodinne tymy'!I31)</f>
        <v>10.3</v>
      </c>
      <c r="K21" s="170">
        <f>('Rodinne tymy'!K31)</f>
        <v>470</v>
      </c>
      <c r="L21" s="141">
        <f>('Rodinne tymy'!L31)</f>
        <v>0</v>
      </c>
      <c r="M21" s="170">
        <f>('Rodinne tymy'!M31)</f>
        <v>0</v>
      </c>
      <c r="N21" s="141">
        <f>('Rodinne tymy'!N31)</f>
        <v>0</v>
      </c>
      <c r="O21" s="170">
        <f>('Rodinne tymy'!O31)</f>
        <v>0</v>
      </c>
      <c r="P21" s="137">
        <f>('Rodinne tymy'!P31)</f>
        <v>0</v>
      </c>
      <c r="Q21" s="170">
        <f>('Rodinne tymy'!Q31)</f>
        <v>0</v>
      </c>
      <c r="R21" s="137">
        <f>('Rodinne tymy'!R31)</f>
        <v>0</v>
      </c>
      <c r="S21" s="170">
        <f>('Rodinne tymy'!S31)</f>
        <v>0</v>
      </c>
      <c r="T21" s="141">
        <f>('Rodinne tymy'!T31)</f>
        <v>6.02</v>
      </c>
      <c r="U21" s="170">
        <f>('Rodinne tymy'!U31)</f>
        <v>597</v>
      </c>
      <c r="V21" s="137">
        <f>('Rodinne tymy'!V31)</f>
        <v>0</v>
      </c>
      <c r="W21" s="170">
        <f>('Rodinne tymy'!W31)</f>
        <v>0</v>
      </c>
      <c r="X21" s="137">
        <f>('Rodinne tymy'!X31)</f>
        <v>0</v>
      </c>
      <c r="Y21" s="170">
        <f>('Rodinne tymy'!Y31)</f>
        <v>0</v>
      </c>
      <c r="Z21" s="141">
        <f>('Rodinne tymy'!Z31)</f>
        <v>18.2</v>
      </c>
      <c r="AA21" s="170">
        <f>('Rodinne tymy'!AA31)</f>
        <v>186</v>
      </c>
      <c r="AB21" s="142">
        <f>('Rodinne tymy'!AB31)</f>
        <v>0</v>
      </c>
      <c r="AC21" s="142">
        <f>('Rodinne tymy'!AC31)</f>
        <v>0</v>
      </c>
      <c r="AD21" s="143">
        <f>('Rodinne tymy'!AD31)</f>
        <v>0</v>
      </c>
      <c r="AE21" s="171">
        <f>('Rodinne tymy'!AE31)</f>
        <v>0</v>
      </c>
      <c r="AF21" s="172">
        <f t="shared" si="0"/>
        <v>0</v>
      </c>
      <c r="AG21" s="169">
        <f t="shared" si="1"/>
        <v>1253</v>
      </c>
    </row>
    <row r="22" spans="1:33" ht="12.75">
      <c r="A22" s="124" t="s">
        <v>8</v>
      </c>
      <c r="B22" s="137">
        <f>('Rodinne tymy'!C223)</f>
        <v>0</v>
      </c>
      <c r="C22" s="148" t="str">
        <f>('Rodinne tymy'!D223)</f>
        <v>Hana</v>
      </c>
      <c r="D22" s="148" t="str">
        <f>('Rodinne tymy'!E223)</f>
        <v>Teplá</v>
      </c>
      <c r="E22" s="385" t="str">
        <f>('Rodinne tymy'!F223)</f>
        <v>d</v>
      </c>
      <c r="F22" s="137">
        <f>('Rodinne tymy'!G223)</f>
        <v>0</v>
      </c>
      <c r="G22" s="137">
        <f>('Rodinne tymy'!H223)</f>
        <v>0</v>
      </c>
      <c r="H22" s="224">
        <f>('Rodinne tymy'!AT223)</f>
        <v>0</v>
      </c>
      <c r="I22" s="251">
        <f>('Rodinne tymy'!AU223)</f>
      </c>
      <c r="J22" s="144">
        <f>('Rodinne tymy'!I223)</f>
        <v>10</v>
      </c>
      <c r="K22" s="170">
        <f>('Rodinne tymy'!K223)</f>
        <v>530</v>
      </c>
      <c r="L22" s="141">
        <f>('Rodinne tymy'!L223)</f>
        <v>0</v>
      </c>
      <c r="M22" s="170">
        <f>('Rodinne tymy'!M223)</f>
        <v>0</v>
      </c>
      <c r="N22" s="141">
        <f>('Rodinne tymy'!N223)</f>
        <v>0</v>
      </c>
      <c r="O22" s="170">
        <f>('Rodinne tymy'!O223)</f>
        <v>0</v>
      </c>
      <c r="P22" s="137">
        <f>('Rodinne tymy'!P223)</f>
        <v>0</v>
      </c>
      <c r="Q22" s="170">
        <f>('Rodinne tymy'!Q223)</f>
        <v>0</v>
      </c>
      <c r="R22" s="137">
        <f>('Rodinne tymy'!R223)</f>
        <v>0</v>
      </c>
      <c r="S22" s="170">
        <f>('Rodinne tymy'!S223)</f>
        <v>0</v>
      </c>
      <c r="T22" s="141">
        <f>('Rodinne tymy'!T223)</f>
        <v>5.52</v>
      </c>
      <c r="U22" s="170">
        <f>('Rodinne tymy'!U223)</f>
        <v>520</v>
      </c>
      <c r="V22" s="137">
        <f>('Rodinne tymy'!V223)</f>
        <v>0</v>
      </c>
      <c r="W22" s="170">
        <f>('Rodinne tymy'!W223)</f>
        <v>0</v>
      </c>
      <c r="X22" s="137">
        <f>('Rodinne tymy'!X223)</f>
        <v>0</v>
      </c>
      <c r="Y22" s="170">
        <f>('Rodinne tymy'!Y223)</f>
        <v>0</v>
      </c>
      <c r="Z22" s="141">
        <f>('Rodinne tymy'!Z223)</f>
        <v>15</v>
      </c>
      <c r="AA22" s="170">
        <f>('Rodinne tymy'!AA223)</f>
        <v>143</v>
      </c>
      <c r="AB22" s="137">
        <f>('Rodinne tymy'!AB223)</f>
        <v>0</v>
      </c>
      <c r="AC22" s="137">
        <f>('Rodinne tymy'!AC223)</f>
        <v>0</v>
      </c>
      <c r="AD22" s="143">
        <f>('Rodinne tymy'!AD223)</f>
        <v>0</v>
      </c>
      <c r="AE22" s="170">
        <f>('Rodinne tymy'!AE223)</f>
        <v>0</v>
      </c>
      <c r="AF22" s="172">
        <f t="shared" si="0"/>
        <v>0</v>
      </c>
      <c r="AG22" s="169">
        <f t="shared" si="1"/>
        <v>1193</v>
      </c>
    </row>
    <row r="23" spans="1:33" ht="12.75">
      <c r="A23" s="124" t="s">
        <v>9</v>
      </c>
      <c r="B23" s="137">
        <f>('Rodinne tymy'!C37)</f>
        <v>0</v>
      </c>
      <c r="C23" s="148" t="str">
        <f>('Rodinne tymy'!D37)</f>
        <v>Sára</v>
      </c>
      <c r="D23" s="148" t="str">
        <f>('Rodinne tymy'!E37)</f>
        <v>Zavřelová</v>
      </c>
      <c r="E23" s="385" t="str">
        <f>('Rodinne tymy'!F37)</f>
        <v>d</v>
      </c>
      <c r="F23" s="137">
        <f>('Rodinne tymy'!G37)</f>
        <v>6</v>
      </c>
      <c r="G23" s="137">
        <f>('Rodinne tymy'!H37)</f>
        <v>-31</v>
      </c>
      <c r="H23" s="224">
        <f>('Rodinne tymy'!AT37)</f>
        <v>0</v>
      </c>
      <c r="I23" s="251">
        <f>('Rodinne tymy'!AU37)</f>
      </c>
      <c r="J23" s="140">
        <f>('Rodinne tymy'!I37)</f>
        <v>10</v>
      </c>
      <c r="K23" s="170">
        <f>('Rodinne tymy'!K37)</f>
        <v>530</v>
      </c>
      <c r="L23" s="141">
        <f>('Rodinne tymy'!L37)</f>
        <v>0</v>
      </c>
      <c r="M23" s="170">
        <f>('Rodinne tymy'!M37)</f>
        <v>0</v>
      </c>
      <c r="N23" s="141">
        <f>('Rodinne tymy'!N37)</f>
        <v>0</v>
      </c>
      <c r="O23" s="170">
        <f>('Rodinne tymy'!O37)</f>
        <v>0</v>
      </c>
      <c r="P23" s="137">
        <f>('Rodinne tymy'!P37)</f>
        <v>0</v>
      </c>
      <c r="Q23" s="170">
        <f>('Rodinne tymy'!Q37)</f>
        <v>0</v>
      </c>
      <c r="R23" s="137">
        <f>('Rodinne tymy'!R37)</f>
        <v>0</v>
      </c>
      <c r="S23" s="170">
        <f>('Rodinne tymy'!S37)</f>
        <v>0</v>
      </c>
      <c r="T23" s="141">
        <f>('Rodinne tymy'!T37)</f>
        <v>4.96</v>
      </c>
      <c r="U23" s="170">
        <f>('Rodinne tymy'!U37)</f>
        <v>434</v>
      </c>
      <c r="V23" s="137">
        <f>('Rodinne tymy'!V37)</f>
        <v>0</v>
      </c>
      <c r="W23" s="170">
        <f>('Rodinne tymy'!W37)</f>
        <v>0</v>
      </c>
      <c r="X23" s="137">
        <f>('Rodinne tymy'!X37)</f>
        <v>0</v>
      </c>
      <c r="Y23" s="170">
        <f>('Rodinne tymy'!Y37)</f>
        <v>0</v>
      </c>
      <c r="Z23" s="141">
        <f>('Rodinne tymy'!Z37)</f>
        <v>10.8</v>
      </c>
      <c r="AA23" s="170">
        <f>('Rodinne tymy'!AA37)</f>
        <v>87</v>
      </c>
      <c r="AB23" s="142">
        <f>('Rodinne tymy'!AB37)</f>
        <v>0</v>
      </c>
      <c r="AC23" s="142">
        <f>('Rodinne tymy'!AC37)</f>
        <v>0</v>
      </c>
      <c r="AD23" s="143">
        <f>('Rodinne tymy'!AD37)</f>
        <v>0</v>
      </c>
      <c r="AE23" s="171">
        <f>('Rodinne tymy'!AE37)</f>
        <v>0</v>
      </c>
      <c r="AF23" s="172">
        <f t="shared" si="0"/>
        <v>0</v>
      </c>
      <c r="AG23" s="169">
        <f t="shared" si="1"/>
        <v>1051</v>
      </c>
    </row>
    <row r="24" spans="1:33" ht="12.75">
      <c r="A24" s="124" t="s">
        <v>10</v>
      </c>
      <c r="B24" s="137">
        <f>('Rodinne tymy'!C55)</f>
        <v>0</v>
      </c>
      <c r="C24" s="148" t="str">
        <f>('Rodinne tymy'!D55)</f>
        <v>Laura</v>
      </c>
      <c r="D24" s="148" t="str">
        <f>('Rodinne tymy'!E55)</f>
        <v>Řeháková</v>
      </c>
      <c r="E24" s="385" t="str">
        <f>('Rodinne tymy'!F55)</f>
        <v>d</v>
      </c>
      <c r="F24" s="137">
        <f>('Rodinne tymy'!G55)</f>
        <v>0</v>
      </c>
      <c r="G24" s="137">
        <f>('Rodinne tymy'!H55)</f>
        <v>0</v>
      </c>
      <c r="H24" s="224">
        <f>('Rodinne tymy'!AT55)</f>
        <v>0</v>
      </c>
      <c r="I24" s="251">
        <f>('Rodinne tymy'!AU55)</f>
      </c>
      <c r="J24" s="140">
        <f>('Rodinne tymy'!I55)</f>
        <v>10.6</v>
      </c>
      <c r="K24" s="170">
        <f>('Rodinne tymy'!K55)</f>
        <v>410</v>
      </c>
      <c r="L24" s="141">
        <f>('Rodinne tymy'!L55)</f>
        <v>0</v>
      </c>
      <c r="M24" s="170">
        <f>('Rodinne tymy'!M55)</f>
        <v>0</v>
      </c>
      <c r="N24" s="141">
        <f>('Rodinne tymy'!N55)</f>
        <v>0</v>
      </c>
      <c r="O24" s="170">
        <f>('Rodinne tymy'!O55)</f>
        <v>0</v>
      </c>
      <c r="P24" s="137">
        <f>('Rodinne tymy'!P55)</f>
        <v>0</v>
      </c>
      <c r="Q24" s="170">
        <f>('Rodinne tymy'!Q55)</f>
        <v>0</v>
      </c>
      <c r="R24" s="137">
        <f>('Rodinne tymy'!R55)</f>
        <v>0</v>
      </c>
      <c r="S24" s="170">
        <f>('Rodinne tymy'!S55)</f>
        <v>0</v>
      </c>
      <c r="T24" s="141">
        <f>('Rodinne tymy'!T55)</f>
        <v>5.36</v>
      </c>
      <c r="U24" s="170">
        <f>('Rodinne tymy'!U55)</f>
        <v>496</v>
      </c>
      <c r="V24" s="137">
        <f>('Rodinne tymy'!V55)</f>
        <v>0</v>
      </c>
      <c r="W24" s="170">
        <f>('Rodinne tymy'!W55)</f>
        <v>0</v>
      </c>
      <c r="X24" s="137">
        <f>('Rodinne tymy'!X55)</f>
        <v>0</v>
      </c>
      <c r="Y24" s="170">
        <f>('Rodinne tymy'!Y55)</f>
        <v>0</v>
      </c>
      <c r="Z24" s="141">
        <f>('Rodinne tymy'!Z55)</f>
        <v>14</v>
      </c>
      <c r="AA24" s="170">
        <f>('Rodinne tymy'!AA55)</f>
        <v>130</v>
      </c>
      <c r="AB24" s="142">
        <f>('Rodinne tymy'!AB55)</f>
        <v>0</v>
      </c>
      <c r="AC24" s="142">
        <f>('Rodinne tymy'!AC55)</f>
        <v>0</v>
      </c>
      <c r="AD24" s="143">
        <f>('Rodinne tymy'!AD55)</f>
        <v>0</v>
      </c>
      <c r="AE24" s="171">
        <f>('Rodinne tymy'!AE55)</f>
        <v>0</v>
      </c>
      <c r="AF24" s="172">
        <f t="shared" si="0"/>
        <v>0</v>
      </c>
      <c r="AG24" s="169">
        <f t="shared" si="1"/>
        <v>1036</v>
      </c>
    </row>
    <row r="25" spans="1:33" ht="12.75">
      <c r="A25" s="124" t="s">
        <v>34</v>
      </c>
      <c r="B25" s="137">
        <f>('Rodinne tymy'!C85)</f>
        <v>0</v>
      </c>
      <c r="C25" s="148" t="str">
        <f>('Rodinne tymy'!D85)</f>
        <v>Vanda</v>
      </c>
      <c r="D25" s="148" t="str">
        <f>('Rodinne tymy'!E85)</f>
        <v>Hegerová</v>
      </c>
      <c r="E25" s="385" t="str">
        <f>('Rodinne tymy'!F85)</f>
        <v>d</v>
      </c>
      <c r="F25" s="137">
        <f>('Rodinne tymy'!G85)</f>
        <v>0</v>
      </c>
      <c r="G25" s="137">
        <f>('Rodinne tymy'!H85)</f>
        <v>0</v>
      </c>
      <c r="H25" s="224">
        <f>('Rodinne tymy'!AT85)</f>
        <v>0</v>
      </c>
      <c r="I25" s="251">
        <f>('Rodinne tymy'!AU85)</f>
      </c>
      <c r="J25" s="140">
        <f>('Rodinne tymy'!I85)</f>
        <v>10.1</v>
      </c>
      <c r="K25" s="170">
        <f>('Rodinne tymy'!K85)</f>
        <v>510</v>
      </c>
      <c r="L25" s="141">
        <f>('Rodinne tymy'!L85)</f>
        <v>0</v>
      </c>
      <c r="M25" s="170">
        <f>('Rodinne tymy'!M85)</f>
        <v>0</v>
      </c>
      <c r="N25" s="141">
        <f>('Rodinne tymy'!N85)</f>
        <v>0</v>
      </c>
      <c r="O25" s="170">
        <f>('Rodinne tymy'!O85)</f>
        <v>0</v>
      </c>
      <c r="P25" s="137">
        <f>('Rodinne tymy'!P85)</f>
        <v>0</v>
      </c>
      <c r="Q25" s="170">
        <f>('Rodinne tymy'!Q85)</f>
        <v>0</v>
      </c>
      <c r="R25" s="137">
        <f>('Rodinne tymy'!R85)</f>
        <v>0</v>
      </c>
      <c r="S25" s="170">
        <f>('Rodinne tymy'!S85)</f>
        <v>0</v>
      </c>
      <c r="T25" s="141">
        <f>('Rodinne tymy'!T85)</f>
        <v>4.67</v>
      </c>
      <c r="U25" s="170">
        <f>('Rodinne tymy'!U85)</f>
        <v>390</v>
      </c>
      <c r="V25" s="137">
        <f>('Rodinne tymy'!V85)</f>
        <v>0</v>
      </c>
      <c r="W25" s="170">
        <f>('Rodinne tymy'!W85)</f>
        <v>0</v>
      </c>
      <c r="X25" s="137">
        <f>('Rodinne tymy'!X85)</f>
        <v>0</v>
      </c>
      <c r="Y25" s="170">
        <f>('Rodinne tymy'!Y85)</f>
        <v>0</v>
      </c>
      <c r="Z25" s="141">
        <f>('Rodinne tymy'!Z85)</f>
        <v>13.8</v>
      </c>
      <c r="AA25" s="170">
        <f>('Rodinne tymy'!AA85)</f>
        <v>127</v>
      </c>
      <c r="AB25" s="142">
        <f>('Rodinne tymy'!AB85)</f>
        <v>0</v>
      </c>
      <c r="AC25" s="142">
        <f>('Rodinne tymy'!AC85)</f>
        <v>0</v>
      </c>
      <c r="AD25" s="143">
        <f>('Rodinne tymy'!AD85)</f>
        <v>0</v>
      </c>
      <c r="AE25" s="171">
        <f>('Rodinne tymy'!AE85)</f>
        <v>0</v>
      </c>
      <c r="AF25" s="172">
        <f t="shared" si="0"/>
        <v>0</v>
      </c>
      <c r="AG25" s="169">
        <f t="shared" si="1"/>
        <v>1027</v>
      </c>
    </row>
    <row r="26" spans="1:33" ht="12.75">
      <c r="A26" s="124" t="s">
        <v>41</v>
      </c>
      <c r="B26" s="137">
        <f>('Rodinne tymy'!C67)</f>
        <v>0</v>
      </c>
      <c r="C26" s="148">
        <f>('Rodinne tymy'!D67)</f>
        <v>0</v>
      </c>
      <c r="D26" s="148" t="str">
        <f>('Rodinne tymy'!E67)</f>
        <v>Kostelecká</v>
      </c>
      <c r="E26" s="385" t="str">
        <f>('Rodinne tymy'!F67)</f>
        <v>d</v>
      </c>
      <c r="F26" s="137">
        <f>('Rodinne tymy'!G67)</f>
        <v>0</v>
      </c>
      <c r="G26" s="137">
        <f>('Rodinne tymy'!H67)</f>
        <v>0</v>
      </c>
      <c r="H26" s="224">
        <f>('Rodinne tymy'!AT67)</f>
        <v>0</v>
      </c>
      <c r="I26" s="251">
        <f>('Rodinne tymy'!AU67)</f>
      </c>
      <c r="J26" s="140">
        <f>('Rodinne tymy'!I67)</f>
        <v>8.8</v>
      </c>
      <c r="K26" s="170">
        <f>('Rodinne tymy'!K67)</f>
        <v>770</v>
      </c>
      <c r="L26" s="141">
        <f>('Rodinne tymy'!L67)</f>
        <v>0</v>
      </c>
      <c r="M26" s="170">
        <f>('Rodinne tymy'!M67)</f>
        <v>0</v>
      </c>
      <c r="N26" s="141">
        <f>('Rodinne tymy'!N67)</f>
        <v>0</v>
      </c>
      <c r="O26" s="170">
        <f>('Rodinne tymy'!O67)</f>
        <v>0</v>
      </c>
      <c r="P26" s="137">
        <f>('Rodinne tymy'!P67)</f>
        <v>0</v>
      </c>
      <c r="Q26" s="170">
        <f>('Rodinne tymy'!Q67)</f>
        <v>0</v>
      </c>
      <c r="R26" s="137">
        <f>('Rodinne tymy'!R67)</f>
        <v>0</v>
      </c>
      <c r="S26" s="170">
        <f>('Rodinne tymy'!S67)</f>
        <v>0</v>
      </c>
      <c r="T26" s="141">
        <f>('Rodinne tymy'!T67)</f>
        <v>0</v>
      </c>
      <c r="U26" s="170">
        <f>('Rodinne tymy'!U67)</f>
        <v>0</v>
      </c>
      <c r="V26" s="137">
        <f>('Rodinne tymy'!V67)</f>
        <v>0</v>
      </c>
      <c r="W26" s="170">
        <f>('Rodinne tymy'!W67)</f>
        <v>0</v>
      </c>
      <c r="X26" s="137">
        <f>('Rodinne tymy'!X67)</f>
        <v>0</v>
      </c>
      <c r="Y26" s="170">
        <f>('Rodinne tymy'!Y67)</f>
        <v>0</v>
      </c>
      <c r="Z26" s="141">
        <f>('Rodinne tymy'!Z67)</f>
        <v>20.6</v>
      </c>
      <c r="AA26" s="170">
        <f>('Rodinne tymy'!AA67)</f>
        <v>218</v>
      </c>
      <c r="AB26" s="142">
        <f>('Rodinne tymy'!AB67)</f>
        <v>0</v>
      </c>
      <c r="AC26" s="142">
        <f>('Rodinne tymy'!AC67)</f>
        <v>0</v>
      </c>
      <c r="AD26" s="143">
        <f>('Rodinne tymy'!AD67)</f>
        <v>0</v>
      </c>
      <c r="AE26" s="171">
        <f>('Rodinne tymy'!AE67)</f>
        <v>0</v>
      </c>
      <c r="AF26" s="172">
        <f t="shared" si="0"/>
        <v>0</v>
      </c>
      <c r="AG26" s="169">
        <f t="shared" si="1"/>
        <v>988</v>
      </c>
    </row>
    <row r="27" spans="1:33" ht="12.75">
      <c r="A27" s="124" t="s">
        <v>42</v>
      </c>
      <c r="B27" s="137">
        <f>('Rodinne tymy'!C193)</f>
        <v>0</v>
      </c>
      <c r="C27" s="148" t="str">
        <f>('Rodinne tymy'!D193)</f>
        <v>Michala</v>
      </c>
      <c r="D27" s="148" t="str">
        <f>('Rodinne tymy'!E193)</f>
        <v>Rojková</v>
      </c>
      <c r="E27" s="385" t="str">
        <f>('Rodinne tymy'!F193)</f>
        <v>d</v>
      </c>
      <c r="F27" s="137">
        <f>('Rodinne tymy'!G193)</f>
        <v>0</v>
      </c>
      <c r="G27" s="137">
        <f>('Rodinne tymy'!H193)</f>
        <v>0</v>
      </c>
      <c r="H27" s="224">
        <f>('Rodinne tymy'!AT193)</f>
        <v>0</v>
      </c>
      <c r="I27" s="251">
        <f>('Rodinne tymy'!AU193)</f>
      </c>
      <c r="J27" s="144">
        <f>('Rodinne tymy'!I193)</f>
        <v>11.1</v>
      </c>
      <c r="K27" s="170">
        <f>('Rodinne tymy'!K193)</f>
        <v>320</v>
      </c>
      <c r="L27" s="141">
        <f>('Rodinne tymy'!L193)</f>
        <v>0</v>
      </c>
      <c r="M27" s="170">
        <f>('Rodinne tymy'!M193)</f>
        <v>0</v>
      </c>
      <c r="N27" s="141">
        <f>('Rodinne tymy'!N193)</f>
        <v>0</v>
      </c>
      <c r="O27" s="170">
        <f>('Rodinne tymy'!O193)</f>
        <v>0</v>
      </c>
      <c r="P27" s="137">
        <f>('Rodinne tymy'!P193)</f>
        <v>0</v>
      </c>
      <c r="Q27" s="170">
        <f>('Rodinne tymy'!Q193)</f>
        <v>0</v>
      </c>
      <c r="R27" s="137">
        <f>('Rodinne tymy'!R193)</f>
        <v>0</v>
      </c>
      <c r="S27" s="170">
        <f>('Rodinne tymy'!S193)</f>
        <v>0</v>
      </c>
      <c r="T27" s="141">
        <f>('Rodinne tymy'!T193)</f>
        <v>5.48</v>
      </c>
      <c r="U27" s="170">
        <f>('Rodinne tymy'!U193)</f>
        <v>514</v>
      </c>
      <c r="V27" s="137">
        <f>('Rodinne tymy'!V193)</f>
        <v>0</v>
      </c>
      <c r="W27" s="170">
        <f>('Rodinne tymy'!W193)</f>
        <v>0</v>
      </c>
      <c r="X27" s="137">
        <f>('Rodinne tymy'!X193)</f>
        <v>0</v>
      </c>
      <c r="Y27" s="170">
        <f>('Rodinne tymy'!Y193)</f>
        <v>0</v>
      </c>
      <c r="Z27" s="141">
        <f>('Rodinne tymy'!Z193)</f>
        <v>12.2</v>
      </c>
      <c r="AA27" s="170">
        <f>('Rodinne tymy'!AA193)</f>
        <v>106</v>
      </c>
      <c r="AB27" s="137">
        <f>('Rodinne tymy'!AB193)</f>
        <v>0</v>
      </c>
      <c r="AC27" s="137">
        <f>('Rodinne tymy'!AC193)</f>
        <v>0</v>
      </c>
      <c r="AD27" s="143">
        <f>('Rodinne tymy'!AD193)</f>
        <v>0</v>
      </c>
      <c r="AE27" s="170">
        <f>('Rodinne tymy'!AE193)</f>
        <v>0</v>
      </c>
      <c r="AF27" s="172">
        <f t="shared" si="0"/>
        <v>0</v>
      </c>
      <c r="AG27" s="169">
        <f t="shared" si="1"/>
        <v>940</v>
      </c>
    </row>
    <row r="28" spans="1:33" ht="12.75">
      <c r="A28" s="124" t="s">
        <v>43</v>
      </c>
      <c r="B28" s="137">
        <f>('Rodinne tymy'!C247)</f>
        <v>0</v>
      </c>
      <c r="C28" s="148" t="str">
        <f>('Rodinne tymy'!D247)</f>
        <v>Lucie</v>
      </c>
      <c r="D28" s="148" t="str">
        <f>('Rodinne tymy'!E247)</f>
        <v>Vlková</v>
      </c>
      <c r="E28" s="385" t="str">
        <f>('Rodinne tymy'!F247)</f>
        <v>d</v>
      </c>
      <c r="F28" s="137">
        <f>('Rodinne tymy'!G247)</f>
        <v>0</v>
      </c>
      <c r="G28" s="137">
        <f>('Rodinne tymy'!H247)</f>
        <v>0</v>
      </c>
      <c r="H28" s="224">
        <f>('Rodinne tymy'!AT247)</f>
        <v>0</v>
      </c>
      <c r="I28" s="251">
        <f>('Rodinne tymy'!AU247)</f>
      </c>
      <c r="J28" s="144">
        <f>('Rodinne tymy'!I247)</f>
        <v>10.4</v>
      </c>
      <c r="K28" s="170">
        <f>('Rodinne tymy'!K247)</f>
        <v>450</v>
      </c>
      <c r="L28" s="141">
        <f>('Rodinne tymy'!L247)</f>
        <v>0</v>
      </c>
      <c r="M28" s="170">
        <f>('Rodinne tymy'!M247)</f>
        <v>0</v>
      </c>
      <c r="N28" s="141">
        <f>('Rodinne tymy'!N247)</f>
        <v>0</v>
      </c>
      <c r="O28" s="170">
        <f>('Rodinne tymy'!O247)</f>
        <v>0</v>
      </c>
      <c r="P28" s="137">
        <f>('Rodinne tymy'!P247)</f>
        <v>0</v>
      </c>
      <c r="Q28" s="170">
        <f>('Rodinne tymy'!Q247)</f>
        <v>0</v>
      </c>
      <c r="R28" s="137">
        <f>('Rodinne tymy'!R247)</f>
        <v>0</v>
      </c>
      <c r="S28" s="170">
        <f>('Rodinne tymy'!S247)</f>
        <v>0</v>
      </c>
      <c r="T28" s="141">
        <f>('Rodinne tymy'!T247)</f>
        <v>4.4</v>
      </c>
      <c r="U28" s="170">
        <f>('Rodinne tymy'!U247)</f>
        <v>348</v>
      </c>
      <c r="V28" s="137">
        <f>('Rodinne tymy'!V247)</f>
        <v>0</v>
      </c>
      <c r="W28" s="170">
        <f>('Rodinne tymy'!W247)</f>
        <v>0</v>
      </c>
      <c r="X28" s="137">
        <f>('Rodinne tymy'!X247)</f>
        <v>0</v>
      </c>
      <c r="Y28" s="170">
        <f>('Rodinne tymy'!Y247)</f>
        <v>0</v>
      </c>
      <c r="Z28" s="141">
        <f>('Rodinne tymy'!Z247)</f>
        <v>14.6</v>
      </c>
      <c r="AA28" s="170">
        <f>('Rodinne tymy'!AA247)</f>
        <v>138</v>
      </c>
      <c r="AB28" s="137">
        <f>('Rodinne tymy'!AB247)</f>
        <v>0</v>
      </c>
      <c r="AC28" s="137">
        <f>('Rodinne tymy'!AC247)</f>
        <v>0</v>
      </c>
      <c r="AD28" s="143">
        <f>('Rodinne tymy'!AD247)</f>
        <v>0</v>
      </c>
      <c r="AE28" s="170">
        <f>('Rodinne tymy'!AE247)</f>
        <v>0</v>
      </c>
      <c r="AF28" s="172">
        <f t="shared" si="0"/>
        <v>0</v>
      </c>
      <c r="AG28" s="169">
        <f t="shared" si="1"/>
        <v>936</v>
      </c>
    </row>
    <row r="29" spans="1:33" ht="12.75">
      <c r="A29" s="124" t="s">
        <v>44</v>
      </c>
      <c r="B29" s="137">
        <f>('Rodinne tymy'!C61)</f>
        <v>0</v>
      </c>
      <c r="C29" s="148" t="str">
        <f>('Rodinne tymy'!D61)</f>
        <v>Ema</v>
      </c>
      <c r="D29" s="148" t="str">
        <f>('Rodinne tymy'!E61)</f>
        <v>Šedlbauerová</v>
      </c>
      <c r="E29" s="385" t="str">
        <f>('Rodinne tymy'!F61)</f>
        <v>d</v>
      </c>
      <c r="F29" s="137">
        <f>('Rodinne tymy'!G61)</f>
        <v>0</v>
      </c>
      <c r="G29" s="137">
        <f>('Rodinne tymy'!H61)</f>
        <v>0</v>
      </c>
      <c r="H29" s="224">
        <f>('Rodinne tymy'!AT61)</f>
        <v>0</v>
      </c>
      <c r="I29" s="251">
        <f>('Rodinne tymy'!AU61)</f>
      </c>
      <c r="J29" s="140">
        <f>('Rodinne tymy'!I61)</f>
        <v>10.6</v>
      </c>
      <c r="K29" s="170">
        <f>('Rodinne tymy'!K61)</f>
        <v>410</v>
      </c>
      <c r="L29" s="141">
        <f>('Rodinne tymy'!L61)</f>
        <v>0</v>
      </c>
      <c r="M29" s="170">
        <f>('Rodinne tymy'!M61)</f>
        <v>0</v>
      </c>
      <c r="N29" s="141">
        <f>('Rodinne tymy'!N61)</f>
        <v>0</v>
      </c>
      <c r="O29" s="170">
        <f>('Rodinne tymy'!O61)</f>
        <v>0</v>
      </c>
      <c r="P29" s="137">
        <f>('Rodinne tymy'!P61)</f>
        <v>0</v>
      </c>
      <c r="Q29" s="170">
        <f>('Rodinne tymy'!Q61)</f>
        <v>0</v>
      </c>
      <c r="R29" s="137">
        <f>('Rodinne tymy'!R61)</f>
        <v>0</v>
      </c>
      <c r="S29" s="170">
        <f>('Rodinne tymy'!S61)</f>
        <v>0</v>
      </c>
      <c r="T29" s="141">
        <f>('Rodinne tymy'!T61)</f>
        <v>4.72</v>
      </c>
      <c r="U29" s="170">
        <f>('Rodinne tymy'!U61)</f>
        <v>397</v>
      </c>
      <c r="V29" s="137">
        <f>('Rodinne tymy'!V61)</f>
        <v>0</v>
      </c>
      <c r="W29" s="170">
        <f>('Rodinne tymy'!W61)</f>
        <v>0</v>
      </c>
      <c r="X29" s="137">
        <f>('Rodinne tymy'!X61)</f>
        <v>0</v>
      </c>
      <c r="Y29" s="170">
        <f>('Rodinne tymy'!Y61)</f>
        <v>0</v>
      </c>
      <c r="Z29" s="141">
        <f>('Rodinne tymy'!Z61)</f>
        <v>12.3</v>
      </c>
      <c r="AA29" s="170">
        <f>('Rodinne tymy'!AA61)</f>
        <v>107</v>
      </c>
      <c r="AB29" s="142">
        <f>('Rodinne tymy'!AB61)</f>
        <v>0</v>
      </c>
      <c r="AC29" s="142">
        <f>('Rodinne tymy'!AC61)</f>
        <v>0</v>
      </c>
      <c r="AD29" s="143">
        <f>('Rodinne tymy'!AD61)</f>
        <v>0</v>
      </c>
      <c r="AE29" s="171">
        <f>('Rodinne tymy'!AE61)</f>
        <v>0</v>
      </c>
      <c r="AF29" s="172">
        <f t="shared" si="0"/>
        <v>0</v>
      </c>
      <c r="AG29" s="169">
        <f t="shared" si="1"/>
        <v>914</v>
      </c>
    </row>
    <row r="30" spans="1:33" ht="12.75">
      <c r="A30" s="124" t="s">
        <v>45</v>
      </c>
      <c r="B30" s="137">
        <f>('Rodinne tymy'!C163)</f>
        <v>0</v>
      </c>
      <c r="C30" s="148" t="str">
        <f>('Rodinne tymy'!D163)</f>
        <v>Petr</v>
      </c>
      <c r="D30" s="148" t="str">
        <f>('Rodinne tymy'!E163)</f>
        <v>Souček </v>
      </c>
      <c r="E30" s="385" t="str">
        <f>('Rodinne tymy'!F163)</f>
        <v>d</v>
      </c>
      <c r="F30" s="137">
        <f>('Rodinne tymy'!G163)</f>
        <v>0</v>
      </c>
      <c r="G30" s="137">
        <f>('Rodinne tymy'!H163)</f>
        <v>0</v>
      </c>
      <c r="H30" s="224">
        <f>('Rodinne tymy'!AT163)</f>
        <v>0</v>
      </c>
      <c r="I30" s="251">
        <f>('Rodinne tymy'!AU163)</f>
      </c>
      <c r="J30" s="144">
        <f>('Rodinne tymy'!I163)</f>
        <v>11.3</v>
      </c>
      <c r="K30" s="170">
        <f>('Rodinne tymy'!K163)</f>
        <v>300</v>
      </c>
      <c r="L30" s="141">
        <f>('Rodinne tymy'!L163)</f>
        <v>0</v>
      </c>
      <c r="M30" s="170">
        <f>('Rodinne tymy'!M163)</f>
        <v>0</v>
      </c>
      <c r="N30" s="141">
        <f>('Rodinne tymy'!N163)</f>
        <v>0</v>
      </c>
      <c r="O30" s="170">
        <f>('Rodinne tymy'!O163)</f>
        <v>0</v>
      </c>
      <c r="P30" s="137">
        <f>('Rodinne tymy'!P163)</f>
        <v>0</v>
      </c>
      <c r="Q30" s="170">
        <f>('Rodinne tymy'!Q163)</f>
        <v>0</v>
      </c>
      <c r="R30" s="137">
        <f>('Rodinne tymy'!R163)</f>
        <v>0</v>
      </c>
      <c r="S30" s="170">
        <f>('Rodinne tymy'!S163)</f>
        <v>0</v>
      </c>
      <c r="T30" s="141">
        <f>('Rodinne tymy'!T163)</f>
        <v>4.83</v>
      </c>
      <c r="U30" s="170">
        <f>('Rodinne tymy'!U163)</f>
        <v>414</v>
      </c>
      <c r="V30" s="137">
        <f>('Rodinne tymy'!V163)</f>
        <v>0</v>
      </c>
      <c r="W30" s="170">
        <f>('Rodinne tymy'!W163)</f>
        <v>0</v>
      </c>
      <c r="X30" s="137">
        <f>('Rodinne tymy'!X163)</f>
        <v>0</v>
      </c>
      <c r="Y30" s="170">
        <f>('Rodinne tymy'!Y163)</f>
        <v>0</v>
      </c>
      <c r="Z30" s="141">
        <f>('Rodinne tymy'!Z163)</f>
        <v>17.3</v>
      </c>
      <c r="AA30" s="170">
        <f>('Rodinne tymy'!AA163)</f>
        <v>174</v>
      </c>
      <c r="AB30" s="137">
        <f>('Rodinne tymy'!AB163)</f>
        <v>0</v>
      </c>
      <c r="AC30" s="137">
        <f>('Rodinne tymy'!AC163)</f>
        <v>0</v>
      </c>
      <c r="AD30" s="143">
        <f>('Rodinne tymy'!AD163)</f>
        <v>0</v>
      </c>
      <c r="AE30" s="170">
        <f>('Rodinne tymy'!AE163)</f>
        <v>0</v>
      </c>
      <c r="AF30" s="172">
        <f t="shared" si="0"/>
        <v>0</v>
      </c>
      <c r="AG30" s="169">
        <f t="shared" si="1"/>
        <v>888</v>
      </c>
    </row>
    <row r="31" spans="1:33" ht="12.75">
      <c r="A31" s="124" t="s">
        <v>46</v>
      </c>
      <c r="B31" s="137">
        <f>('Rodinne tymy'!C229)</f>
        <v>0</v>
      </c>
      <c r="C31" s="148" t="str">
        <f>('Rodinne tymy'!D229)</f>
        <v>Barbora</v>
      </c>
      <c r="D31" s="148" t="str">
        <f>('Rodinne tymy'!E229)</f>
        <v>Bláhová</v>
      </c>
      <c r="E31" s="385" t="str">
        <f>('Rodinne tymy'!F229)</f>
        <v>d</v>
      </c>
      <c r="F31" s="137">
        <f>('Rodinne tymy'!G229)</f>
        <v>0</v>
      </c>
      <c r="G31" s="137">
        <f>('Rodinne tymy'!H229)</f>
        <v>0</v>
      </c>
      <c r="H31" s="224">
        <f>('Rodinne tymy'!AT229)</f>
        <v>0</v>
      </c>
      <c r="I31" s="251">
        <f>('Rodinne tymy'!AU229)</f>
      </c>
      <c r="J31" s="144">
        <f>('Rodinne tymy'!I229)</f>
        <v>10.3</v>
      </c>
      <c r="K31" s="170">
        <f>('Rodinne tymy'!K229)</f>
        <v>470</v>
      </c>
      <c r="L31" s="141">
        <f>('Rodinne tymy'!L229)</f>
        <v>0</v>
      </c>
      <c r="M31" s="170">
        <f>('Rodinne tymy'!M229)</f>
        <v>0</v>
      </c>
      <c r="N31" s="141">
        <f>('Rodinne tymy'!N229)</f>
        <v>0</v>
      </c>
      <c r="O31" s="170">
        <f>('Rodinne tymy'!O229)</f>
        <v>0</v>
      </c>
      <c r="P31" s="137">
        <f>('Rodinne tymy'!P229)</f>
        <v>0</v>
      </c>
      <c r="Q31" s="170">
        <f>('Rodinne tymy'!Q229)</f>
        <v>0</v>
      </c>
      <c r="R31" s="137">
        <f>('Rodinne tymy'!R229)</f>
        <v>0</v>
      </c>
      <c r="S31" s="170">
        <f>('Rodinne tymy'!S229)</f>
        <v>0</v>
      </c>
      <c r="T31" s="141">
        <f>('Rodinne tymy'!T229)</f>
        <v>3.98</v>
      </c>
      <c r="U31" s="170">
        <f>('Rodinne tymy'!U229)</f>
        <v>283</v>
      </c>
      <c r="V31" s="137">
        <f>('Rodinne tymy'!V229)</f>
        <v>0</v>
      </c>
      <c r="W31" s="170">
        <f>('Rodinne tymy'!W229)</f>
        <v>0</v>
      </c>
      <c r="X31" s="137">
        <f>('Rodinne tymy'!X229)</f>
        <v>0</v>
      </c>
      <c r="Y31" s="170">
        <f>('Rodinne tymy'!Y229)</f>
        <v>0</v>
      </c>
      <c r="Z31" s="141">
        <f>('Rodinne tymy'!Z229)</f>
        <v>7.3</v>
      </c>
      <c r="AA31" s="170">
        <f>('Rodinne tymy'!AA229)</f>
        <v>40</v>
      </c>
      <c r="AB31" s="137">
        <f>('Rodinne tymy'!AB229)</f>
        <v>0</v>
      </c>
      <c r="AC31" s="137">
        <f>('Rodinne tymy'!AC229)</f>
        <v>0</v>
      </c>
      <c r="AD31" s="143">
        <f>('Rodinne tymy'!AD229)</f>
        <v>0</v>
      </c>
      <c r="AE31" s="170">
        <f>('Rodinne tymy'!AE229)</f>
        <v>0</v>
      </c>
      <c r="AF31" s="172">
        <f t="shared" si="0"/>
        <v>0</v>
      </c>
      <c r="AG31" s="169">
        <f t="shared" si="1"/>
        <v>793</v>
      </c>
    </row>
    <row r="32" spans="1:33" ht="12.75">
      <c r="A32" s="124" t="s">
        <v>47</v>
      </c>
      <c r="B32" s="137">
        <f>('Rodinne tymy'!C199)</f>
        <v>0</v>
      </c>
      <c r="C32" s="148" t="str">
        <f>('Rodinne tymy'!D199)</f>
        <v>Adam</v>
      </c>
      <c r="D32" s="148" t="str">
        <f>('Rodinne tymy'!E199)</f>
        <v>Suchopár</v>
      </c>
      <c r="E32" s="385" t="str">
        <f>('Rodinne tymy'!F199)</f>
        <v>d</v>
      </c>
      <c r="F32" s="137">
        <f>('Rodinne tymy'!G199)</f>
        <v>0</v>
      </c>
      <c r="G32" s="137">
        <f>('Rodinne tymy'!H199)</f>
        <v>0</v>
      </c>
      <c r="H32" s="224">
        <f>('Rodinne tymy'!AT199)</f>
        <v>0</v>
      </c>
      <c r="I32" s="251">
        <f>('Rodinne tymy'!AU199)</f>
      </c>
      <c r="J32" s="144">
        <f>('Rodinne tymy'!I199)</f>
        <v>11.9</v>
      </c>
      <c r="K32" s="170">
        <f>('Rodinne tymy'!K199)</f>
        <v>240</v>
      </c>
      <c r="L32" s="141">
        <f>('Rodinne tymy'!L199)</f>
        <v>0</v>
      </c>
      <c r="M32" s="170">
        <f>('Rodinne tymy'!M199)</f>
        <v>0</v>
      </c>
      <c r="N32" s="141">
        <f>('Rodinne tymy'!N199)</f>
        <v>0</v>
      </c>
      <c r="O32" s="170">
        <f>('Rodinne tymy'!O199)</f>
        <v>0</v>
      </c>
      <c r="P32" s="137">
        <f>('Rodinne tymy'!P199)</f>
        <v>0</v>
      </c>
      <c r="Q32" s="170">
        <f>('Rodinne tymy'!Q199)</f>
        <v>0</v>
      </c>
      <c r="R32" s="137">
        <f>('Rodinne tymy'!R199)</f>
        <v>0</v>
      </c>
      <c r="S32" s="170">
        <f>('Rodinne tymy'!S199)</f>
        <v>0</v>
      </c>
      <c r="T32" s="141">
        <f>('Rodinne tymy'!T199)</f>
        <v>4.42</v>
      </c>
      <c r="U32" s="170">
        <f>('Rodinne tymy'!U199)</f>
        <v>351</v>
      </c>
      <c r="V32" s="137">
        <f>('Rodinne tymy'!V199)</f>
        <v>0</v>
      </c>
      <c r="W32" s="170">
        <f>('Rodinne tymy'!W199)</f>
        <v>0</v>
      </c>
      <c r="X32" s="137">
        <f>('Rodinne tymy'!X199)</f>
        <v>0</v>
      </c>
      <c r="Y32" s="170">
        <f>('Rodinne tymy'!Y199)</f>
        <v>0</v>
      </c>
      <c r="Z32" s="141">
        <f>('Rodinne tymy'!Z199)</f>
        <v>17.2</v>
      </c>
      <c r="AA32" s="170">
        <f>('Rodinne tymy'!AA199)</f>
        <v>172</v>
      </c>
      <c r="AB32" s="137">
        <f>('Rodinne tymy'!AB199)</f>
        <v>0</v>
      </c>
      <c r="AC32" s="137">
        <f>('Rodinne tymy'!AC199)</f>
        <v>0</v>
      </c>
      <c r="AD32" s="143">
        <f>('Rodinne tymy'!AD199)</f>
        <v>0</v>
      </c>
      <c r="AE32" s="170">
        <f>('Rodinne tymy'!AE199)</f>
        <v>0</v>
      </c>
      <c r="AF32" s="172">
        <f t="shared" si="0"/>
        <v>0</v>
      </c>
      <c r="AG32" s="169">
        <f t="shared" si="1"/>
        <v>763</v>
      </c>
    </row>
    <row r="33" spans="1:33" ht="12.75">
      <c r="A33" s="124" t="s">
        <v>48</v>
      </c>
      <c r="B33" s="137">
        <f>('Rodinne tymy'!C109)</f>
        <v>0</v>
      </c>
      <c r="C33" s="148" t="str">
        <f>('Rodinne tymy'!D109)</f>
        <v>Nela</v>
      </c>
      <c r="D33" s="148" t="str">
        <f>('Rodinne tymy'!E109)</f>
        <v>Škodová</v>
      </c>
      <c r="E33" s="385" t="str">
        <f>('Rodinne tymy'!F109)</f>
        <v>d</v>
      </c>
      <c r="F33" s="137">
        <f>('Rodinne tymy'!G109)</f>
        <v>0</v>
      </c>
      <c r="G33" s="137">
        <f>('Rodinne tymy'!H109)</f>
        <v>0</v>
      </c>
      <c r="H33" s="224">
        <f>('Rodinne tymy'!AT109)</f>
        <v>0</v>
      </c>
      <c r="I33" s="251">
        <f>('Rodinne tymy'!AU109)</f>
      </c>
      <c r="J33" s="140">
        <f>('Rodinne tymy'!I109)</f>
        <v>11</v>
      </c>
      <c r="K33" s="171">
        <f>('Rodinne tymy'!K109)</f>
        <v>330</v>
      </c>
      <c r="L33" s="141">
        <f>('Rodinne tymy'!L109)</f>
        <v>0</v>
      </c>
      <c r="M33" s="171">
        <f>('Rodinne tymy'!M109)</f>
        <v>0</v>
      </c>
      <c r="N33" s="141">
        <f>('Rodinne tymy'!N109)</f>
        <v>0</v>
      </c>
      <c r="O33" s="171">
        <f>('Rodinne tymy'!O109)</f>
        <v>0</v>
      </c>
      <c r="P33" s="142">
        <f>('Rodinne tymy'!P109)</f>
        <v>0</v>
      </c>
      <c r="Q33" s="170">
        <f>('Rodinne tymy'!Q102)</f>
        <v>0</v>
      </c>
      <c r="R33" s="142">
        <f>('Rodinne tymy'!R109)</f>
        <v>0</v>
      </c>
      <c r="S33" s="171">
        <f>('Rodinne tymy'!S109)</f>
        <v>0</v>
      </c>
      <c r="T33" s="141">
        <f>('Rodinne tymy'!T109)</f>
        <v>4.63</v>
      </c>
      <c r="U33" s="171">
        <f>('Rodinne tymy'!U109)</f>
        <v>383</v>
      </c>
      <c r="V33" s="142">
        <f>('Rodinne tymy'!V109)</f>
        <v>0</v>
      </c>
      <c r="W33" s="171">
        <f>('Rodinne tymy'!W109)</f>
        <v>0</v>
      </c>
      <c r="X33" s="137">
        <f>('Rodinne tymy'!X109)</f>
        <v>0</v>
      </c>
      <c r="Y33" s="171">
        <f>('Rodinne tymy'!Y109)</f>
        <v>0</v>
      </c>
      <c r="Z33" s="141">
        <f>('Rodinne tymy'!Z109)</f>
        <v>8</v>
      </c>
      <c r="AA33" s="171">
        <f>('Rodinne tymy'!AA109)</f>
        <v>50</v>
      </c>
      <c r="AB33" s="142">
        <f>('Rodinne tymy'!AB109)</f>
        <v>0</v>
      </c>
      <c r="AC33" s="142">
        <f>('Rodinne tymy'!AC109)</f>
        <v>0</v>
      </c>
      <c r="AD33" s="143">
        <f>('Rodinne tymy'!AD109)</f>
        <v>0</v>
      </c>
      <c r="AE33" s="171">
        <f>('Rodinne tymy'!AE109)</f>
        <v>0</v>
      </c>
      <c r="AF33" s="172">
        <f t="shared" si="0"/>
        <v>0</v>
      </c>
      <c r="AG33" s="169">
        <f t="shared" si="1"/>
        <v>763</v>
      </c>
    </row>
    <row r="34" spans="1:33" ht="12.75">
      <c r="A34" s="124" t="s">
        <v>49</v>
      </c>
      <c r="B34" s="137">
        <f>('Rodinne tymy'!C253)</f>
        <v>0</v>
      </c>
      <c r="C34" s="148" t="str">
        <f>('Rodinne tymy'!D253)</f>
        <v>Eliška</v>
      </c>
      <c r="D34" s="148" t="str">
        <f>('Rodinne tymy'!E253)</f>
        <v>Lukšová</v>
      </c>
      <c r="E34" s="385" t="str">
        <f>('Rodinne tymy'!F253)</f>
        <v>d</v>
      </c>
      <c r="F34" s="137">
        <f>('Rodinne tymy'!G253)</f>
        <v>0</v>
      </c>
      <c r="G34" s="137">
        <f>('Rodinne tymy'!H253)</f>
        <v>0</v>
      </c>
      <c r="H34" s="224">
        <f>('Rodinne tymy'!AT253)</f>
        <v>0</v>
      </c>
      <c r="I34" s="251">
        <f>('Rodinne tymy'!AU253)</f>
      </c>
      <c r="J34" s="144">
        <f>('Rodinne tymy'!I253)</f>
        <v>11.8</v>
      </c>
      <c r="K34" s="170">
        <f>('Rodinne tymy'!K253)</f>
        <v>250</v>
      </c>
      <c r="L34" s="141">
        <f>('Rodinne tymy'!L253)</f>
        <v>0</v>
      </c>
      <c r="M34" s="170">
        <f>('Rodinne tymy'!M253)</f>
        <v>0</v>
      </c>
      <c r="N34" s="141">
        <f>('Rodinne tymy'!N253)</f>
        <v>0</v>
      </c>
      <c r="O34" s="170">
        <f>('Rodinne tymy'!O253)</f>
        <v>0</v>
      </c>
      <c r="P34" s="137">
        <f>('Rodinne tymy'!P253)</f>
        <v>0</v>
      </c>
      <c r="Q34" s="170">
        <f>('Rodinne tymy'!Q253)</f>
        <v>0</v>
      </c>
      <c r="R34" s="137">
        <f>('Rodinne tymy'!R253)</f>
        <v>0</v>
      </c>
      <c r="S34" s="170">
        <f>('Rodinne tymy'!S253)</f>
        <v>0</v>
      </c>
      <c r="T34" s="141">
        <f>('Rodinne tymy'!T253)</f>
        <v>4.5</v>
      </c>
      <c r="U34" s="170">
        <f>('Rodinne tymy'!U253)</f>
        <v>363</v>
      </c>
      <c r="V34" s="137">
        <f>('Rodinne tymy'!V253)</f>
        <v>0</v>
      </c>
      <c r="W34" s="170">
        <f>('Rodinne tymy'!W253)</f>
        <v>0</v>
      </c>
      <c r="X34" s="137">
        <f>('Rodinne tymy'!X253)</f>
        <v>0</v>
      </c>
      <c r="Y34" s="170">
        <f>('Rodinne tymy'!Y253)</f>
        <v>0</v>
      </c>
      <c r="Z34" s="141">
        <f>('Rodinne tymy'!Z253)</f>
        <v>14</v>
      </c>
      <c r="AA34" s="170">
        <f>('Rodinne tymy'!AA253)</f>
        <v>130</v>
      </c>
      <c r="AB34" s="137">
        <f>('Rodinne tymy'!AB253)</f>
        <v>0</v>
      </c>
      <c r="AC34" s="137">
        <f>('Rodinne tymy'!AC253)</f>
        <v>0</v>
      </c>
      <c r="AD34" s="143">
        <f>('Rodinne tymy'!AD253)</f>
        <v>0</v>
      </c>
      <c r="AE34" s="170">
        <f>('Rodinne tymy'!AE253)</f>
        <v>0</v>
      </c>
      <c r="AF34" s="172">
        <f t="shared" si="0"/>
        <v>0</v>
      </c>
      <c r="AG34" s="169">
        <f t="shared" si="1"/>
        <v>743</v>
      </c>
    </row>
    <row r="35" spans="1:33" ht="12.75">
      <c r="A35" s="124" t="s">
        <v>50</v>
      </c>
      <c r="B35" s="137">
        <f>('Rodinne tymy'!C133)</f>
        <v>0</v>
      </c>
      <c r="C35" s="148" t="str">
        <f>('Rodinne tymy'!D133)</f>
        <v>Štěpán</v>
      </c>
      <c r="D35" s="148" t="str">
        <f>('Rodinne tymy'!E133)</f>
        <v>Tůma</v>
      </c>
      <c r="E35" s="385" t="str">
        <f>('Rodinne tymy'!F133)</f>
        <v>d</v>
      </c>
      <c r="F35" s="137">
        <f>('Rodinne tymy'!G133)</f>
        <v>0</v>
      </c>
      <c r="G35" s="137">
        <f>('Rodinne tymy'!H133)</f>
        <v>0</v>
      </c>
      <c r="H35" s="224">
        <f>('Rodinne tymy'!AT133)</f>
        <v>0</v>
      </c>
      <c r="I35" s="251">
        <f>('Rodinne tymy'!AU133)</f>
      </c>
      <c r="J35" s="144">
        <f>('Rodinne tymy'!I133)</f>
        <v>12</v>
      </c>
      <c r="K35" s="170">
        <f>('Rodinne tymy'!K133)</f>
        <v>230</v>
      </c>
      <c r="L35" s="141">
        <f>('Rodinne tymy'!L133)</f>
        <v>0</v>
      </c>
      <c r="M35" s="170">
        <f>('Rodinne tymy'!M133)</f>
        <v>0</v>
      </c>
      <c r="N35" s="141">
        <f>('Rodinne tymy'!N133)</f>
        <v>0</v>
      </c>
      <c r="O35" s="170">
        <f>('Rodinne tymy'!O133)</f>
        <v>0</v>
      </c>
      <c r="P35" s="137">
        <f>('Rodinne tymy'!P133)</f>
        <v>0</v>
      </c>
      <c r="Q35" s="170">
        <f>('Rodinne tymy'!Q133)</f>
        <v>0</v>
      </c>
      <c r="R35" s="137">
        <f>('Rodinne tymy'!R133)</f>
        <v>0</v>
      </c>
      <c r="S35" s="170">
        <f>('Rodinne tymy'!S133)</f>
        <v>0</v>
      </c>
      <c r="T35" s="141">
        <f>('Rodinne tymy'!T133)</f>
        <v>4.39</v>
      </c>
      <c r="U35" s="170">
        <f>('Rodinne tymy'!U133)</f>
        <v>346</v>
      </c>
      <c r="V35" s="137">
        <f>('Rodinne tymy'!V133)</f>
        <v>0</v>
      </c>
      <c r="W35" s="170">
        <f>('Rodinne tymy'!W133)</f>
        <v>0</v>
      </c>
      <c r="X35" s="137">
        <f>('Rodinne tymy'!X133)</f>
        <v>0</v>
      </c>
      <c r="Y35" s="170">
        <f>('Rodinne tymy'!Y133)</f>
        <v>0</v>
      </c>
      <c r="Z35" s="141">
        <f>('Rodinne tymy'!Z133)</f>
        <v>15</v>
      </c>
      <c r="AA35" s="170">
        <f>('Rodinne tymy'!AA133)</f>
        <v>143</v>
      </c>
      <c r="AB35" s="137">
        <f>('Rodinne tymy'!AB133)</f>
        <v>0</v>
      </c>
      <c r="AC35" s="137">
        <f>('Rodinne tymy'!AC133)</f>
        <v>0</v>
      </c>
      <c r="AD35" s="143">
        <f>('Rodinne tymy'!AD133)</f>
        <v>0</v>
      </c>
      <c r="AE35" s="170">
        <f>('Rodinne tymy'!AE133)</f>
        <v>0</v>
      </c>
      <c r="AF35" s="172">
        <f t="shared" si="0"/>
        <v>0</v>
      </c>
      <c r="AG35" s="169">
        <f t="shared" si="1"/>
        <v>719</v>
      </c>
    </row>
    <row r="36" spans="1:33" ht="12.75">
      <c r="A36" s="124" t="s">
        <v>51</v>
      </c>
      <c r="B36" s="137">
        <f>('Rodinne tymy'!C121)</f>
        <v>0</v>
      </c>
      <c r="C36" s="148" t="str">
        <f>('Rodinne tymy'!D121)</f>
        <v>Daniel</v>
      </c>
      <c r="D36" s="148" t="str">
        <f>('Rodinne tymy'!E121)</f>
        <v>Chvátal</v>
      </c>
      <c r="E36" s="385" t="str">
        <f>('Rodinne tymy'!F121)</f>
        <v>d</v>
      </c>
      <c r="F36" s="137">
        <f>('Rodinne tymy'!G121)</f>
        <v>0</v>
      </c>
      <c r="G36" s="137">
        <f>('Rodinne tymy'!H121)</f>
        <v>0</v>
      </c>
      <c r="H36" s="224">
        <f>('Rodinne tymy'!AT121)</f>
        <v>0</v>
      </c>
      <c r="I36" s="251">
        <f>('Rodinne tymy'!AU121)</f>
      </c>
      <c r="J36" s="144">
        <f>('Rodinne tymy'!I121)</f>
        <v>12.4</v>
      </c>
      <c r="K36" s="170">
        <f>('Rodinne tymy'!K121)</f>
        <v>190</v>
      </c>
      <c r="L36" s="141">
        <f>('Rodinne tymy'!L121)</f>
        <v>0</v>
      </c>
      <c r="M36" s="170">
        <f>('Rodinne tymy'!M121)</f>
        <v>0</v>
      </c>
      <c r="N36" s="141">
        <f>('Rodinne tymy'!N121)</f>
        <v>0</v>
      </c>
      <c r="O36" s="170">
        <f>('Rodinne tymy'!O121)</f>
        <v>0</v>
      </c>
      <c r="P36" s="137">
        <f>('Rodinne tymy'!P121)</f>
        <v>0</v>
      </c>
      <c r="Q36" s="170">
        <f>('Rodinne tymy'!Q121)</f>
        <v>0</v>
      </c>
      <c r="R36" s="137">
        <f>('Rodinne tymy'!R121)</f>
        <v>0</v>
      </c>
      <c r="S36" s="170">
        <f>('Rodinne tymy'!S121)</f>
        <v>0</v>
      </c>
      <c r="T36" s="141">
        <f>('Rodinne tymy'!T121)</f>
        <v>4.6</v>
      </c>
      <c r="U36" s="170">
        <f>('Rodinne tymy'!U121)</f>
        <v>379</v>
      </c>
      <c r="V36" s="137">
        <f>('Rodinne tymy'!V121)</f>
        <v>0</v>
      </c>
      <c r="W36" s="170">
        <f>('Rodinne tymy'!W121)</f>
        <v>0</v>
      </c>
      <c r="X36" s="137">
        <f>('Rodinne tymy'!X121)</f>
        <v>0</v>
      </c>
      <c r="Y36" s="170">
        <f>('Rodinne tymy'!Y121)</f>
        <v>0</v>
      </c>
      <c r="Z36" s="141">
        <f>('Rodinne tymy'!Z121)</f>
        <v>15</v>
      </c>
      <c r="AA36" s="170">
        <f>('Rodinne tymy'!AA121)</f>
        <v>143</v>
      </c>
      <c r="AB36" s="137">
        <f>('Rodinne tymy'!AB121)</f>
        <v>0</v>
      </c>
      <c r="AC36" s="137">
        <f>('Rodinne tymy'!AC121)</f>
        <v>0</v>
      </c>
      <c r="AD36" s="143">
        <f>('Rodinne tymy'!AD121)</f>
        <v>0</v>
      </c>
      <c r="AE36" s="170">
        <f>('Rodinne tymy'!AE121)</f>
        <v>0</v>
      </c>
      <c r="AF36" s="172">
        <f t="shared" si="0"/>
        <v>0</v>
      </c>
      <c r="AG36" s="169">
        <f t="shared" si="1"/>
        <v>712</v>
      </c>
    </row>
    <row r="37" spans="1:33" ht="12.75">
      <c r="A37" s="124" t="s">
        <v>52</v>
      </c>
      <c r="B37" s="137">
        <f>('Rodinne tymy'!C181)</f>
        <v>0</v>
      </c>
      <c r="C37" s="148" t="str">
        <f>('Rodinne tymy'!D181)</f>
        <v>Radek</v>
      </c>
      <c r="D37" s="148" t="str">
        <f>('Rodinne tymy'!E181)</f>
        <v>Mačina</v>
      </c>
      <c r="E37" s="385" t="str">
        <f>('Rodinne tymy'!F181)</f>
        <v>d</v>
      </c>
      <c r="F37" s="137">
        <f>('Rodinne tymy'!G181)</f>
        <v>0</v>
      </c>
      <c r="G37" s="137">
        <f>('Rodinne tymy'!H181)</f>
        <v>0</v>
      </c>
      <c r="H37" s="224">
        <f>('Rodinne tymy'!AT181)</f>
        <v>0</v>
      </c>
      <c r="I37" s="251">
        <f>('Rodinne tymy'!AU181)</f>
      </c>
      <c r="J37" s="144">
        <f>('Rodinne tymy'!I181)</f>
        <v>11.8</v>
      </c>
      <c r="K37" s="170">
        <f>('Rodinne tymy'!K181)</f>
        <v>250</v>
      </c>
      <c r="L37" s="141">
        <f>('Rodinne tymy'!L181)</f>
        <v>0</v>
      </c>
      <c r="M37" s="170">
        <f>('Rodinne tymy'!M181)</f>
        <v>0</v>
      </c>
      <c r="N37" s="141">
        <f>('Rodinne tymy'!N181)</f>
        <v>0</v>
      </c>
      <c r="O37" s="170">
        <f>('Rodinne tymy'!O181)</f>
        <v>0</v>
      </c>
      <c r="P37" s="137">
        <f>('Rodinne tymy'!P181)</f>
        <v>0</v>
      </c>
      <c r="Q37" s="170">
        <f>('Rodinne tymy'!Q181)</f>
        <v>0</v>
      </c>
      <c r="R37" s="137">
        <f>('Rodinne tymy'!R181)</f>
        <v>0</v>
      </c>
      <c r="S37" s="170">
        <f>('Rodinne tymy'!S181)</f>
        <v>0</v>
      </c>
      <c r="T37" s="141">
        <f>('Rodinne tymy'!T181)</f>
        <v>4.3</v>
      </c>
      <c r="U37" s="170">
        <f>('Rodinne tymy'!U181)</f>
        <v>333</v>
      </c>
      <c r="V37" s="137">
        <f>('Rodinne tymy'!V181)</f>
        <v>0</v>
      </c>
      <c r="W37" s="170">
        <f>('Rodinne tymy'!W181)</f>
        <v>0</v>
      </c>
      <c r="X37" s="137">
        <f>('Rodinne tymy'!X181)</f>
        <v>0</v>
      </c>
      <c r="Y37" s="170">
        <f>('Rodinne tymy'!Y181)</f>
        <v>0</v>
      </c>
      <c r="Z37" s="141">
        <f>('Rodinne tymy'!Z181)</f>
        <v>10</v>
      </c>
      <c r="AA37" s="170">
        <f>('Rodinne tymy'!AA181)</f>
        <v>76</v>
      </c>
      <c r="AB37" s="137">
        <f>('Rodinne tymy'!AB181)</f>
        <v>0</v>
      </c>
      <c r="AC37" s="137">
        <f>('Rodinne tymy'!AC181)</f>
        <v>0</v>
      </c>
      <c r="AD37" s="143">
        <f>('Rodinne tymy'!AD181)</f>
        <v>0</v>
      </c>
      <c r="AE37" s="170">
        <f>('Rodinne tymy'!AE181)</f>
        <v>0</v>
      </c>
      <c r="AF37" s="172">
        <f t="shared" si="0"/>
        <v>0</v>
      </c>
      <c r="AG37" s="169">
        <f t="shared" si="1"/>
        <v>659</v>
      </c>
    </row>
    <row r="38" spans="1:33" ht="12.75">
      <c r="A38" s="124" t="s">
        <v>53</v>
      </c>
      <c r="B38" s="137">
        <f>('Rodinne tymy'!C115)</f>
        <v>0</v>
      </c>
      <c r="C38" s="148" t="str">
        <f>('Rodinne tymy'!D115)</f>
        <v>Barbora</v>
      </c>
      <c r="D38" s="148" t="str">
        <f>('Rodinne tymy'!E115)</f>
        <v>Švadlenková</v>
      </c>
      <c r="E38" s="385" t="str">
        <f>('Rodinne tymy'!F115)</f>
        <v>d</v>
      </c>
      <c r="F38" s="137">
        <f>('Rodinne tymy'!G115)</f>
        <v>0</v>
      </c>
      <c r="G38" s="137">
        <f>('Rodinne tymy'!H115)</f>
        <v>0</v>
      </c>
      <c r="H38" s="224">
        <f>('Rodinne tymy'!AT115)</f>
        <v>0</v>
      </c>
      <c r="I38" s="251">
        <f>('Rodinne tymy'!AU115)</f>
      </c>
      <c r="J38" s="140">
        <f>('Rodinne tymy'!I115)</f>
        <v>12.1</v>
      </c>
      <c r="K38" s="171">
        <f>('Rodinne tymy'!K115)</f>
        <v>220</v>
      </c>
      <c r="L38" s="141">
        <f>('Rodinne tymy'!L115)</f>
        <v>0</v>
      </c>
      <c r="M38" s="171">
        <f>('Rodinne tymy'!M115)</f>
        <v>0</v>
      </c>
      <c r="N38" s="141">
        <f>('Rodinne tymy'!N115)</f>
        <v>0</v>
      </c>
      <c r="O38" s="171">
        <f>('Rodinne tymy'!O115)</f>
        <v>0</v>
      </c>
      <c r="P38" s="142">
        <f>('Rodinne tymy'!P115)</f>
        <v>0</v>
      </c>
      <c r="Q38" s="171">
        <f>('Rodinne tymy'!Q115)</f>
        <v>0</v>
      </c>
      <c r="R38" s="142">
        <f>('Rodinne tymy'!R115)</f>
        <v>0</v>
      </c>
      <c r="S38" s="171">
        <f>('Rodinne tymy'!S115)</f>
        <v>0</v>
      </c>
      <c r="T38" s="141">
        <f>('Rodinne tymy'!T108)</f>
        <v>0</v>
      </c>
      <c r="U38" s="171">
        <f>('Rodinne tymy'!U115)</f>
        <v>370</v>
      </c>
      <c r="V38" s="142">
        <f>('Rodinne tymy'!V115)</f>
        <v>0</v>
      </c>
      <c r="W38" s="171">
        <f>('Rodinne tymy'!W115)</f>
        <v>0</v>
      </c>
      <c r="X38" s="137">
        <f>('Rodinne tymy'!X115)</f>
        <v>0</v>
      </c>
      <c r="Y38" s="171">
        <f>('Rodinne tymy'!Y115)</f>
        <v>0</v>
      </c>
      <c r="Z38" s="141">
        <f>('Rodinne tymy'!Z115)</f>
        <v>8.4</v>
      </c>
      <c r="AA38" s="171">
        <f>('Rodinne tymy'!AA115)</f>
        <v>55</v>
      </c>
      <c r="AB38" s="142">
        <f>('Rodinne tymy'!AB115)</f>
        <v>0</v>
      </c>
      <c r="AC38" s="142">
        <f>('Rodinne tymy'!AC115)</f>
        <v>0</v>
      </c>
      <c r="AD38" s="143">
        <f>('Rodinne tymy'!AD115)</f>
        <v>0</v>
      </c>
      <c r="AE38" s="171">
        <f>('Rodinne tymy'!AE115)</f>
        <v>0</v>
      </c>
      <c r="AF38" s="172">
        <f t="shared" si="0"/>
        <v>0</v>
      </c>
      <c r="AG38" s="169">
        <f t="shared" si="1"/>
        <v>645</v>
      </c>
    </row>
    <row r="39" spans="1:33" ht="12.75">
      <c r="A39" s="124" t="s">
        <v>54</v>
      </c>
      <c r="B39" s="137">
        <f>('Rodinne tymy'!C169)</f>
        <v>0</v>
      </c>
      <c r="C39" s="148" t="str">
        <f>('Rodinne tymy'!D169)</f>
        <v>Tomáš</v>
      </c>
      <c r="D39" s="148" t="str">
        <f>('Rodinne tymy'!E169)</f>
        <v>Fořt</v>
      </c>
      <c r="E39" s="385" t="str">
        <f>('Rodinne tymy'!F169)</f>
        <v>d</v>
      </c>
      <c r="F39" s="137">
        <f>('Rodinne tymy'!G169)</f>
        <v>0</v>
      </c>
      <c r="G39" s="137">
        <f>('Rodinne tymy'!H169)</f>
        <v>0</v>
      </c>
      <c r="H39" s="224">
        <f>('Rodinne tymy'!AT169)</f>
        <v>0</v>
      </c>
      <c r="I39" s="251">
        <f>('Rodinne tymy'!AU169)</f>
      </c>
      <c r="J39" s="144">
        <f>('Rodinne tymy'!I169)</f>
        <v>12.2</v>
      </c>
      <c r="K39" s="170">
        <f>('Rodinne tymy'!K169)</f>
        <v>210</v>
      </c>
      <c r="L39" s="141">
        <f>('Rodinne tymy'!L169)</f>
        <v>0</v>
      </c>
      <c r="M39" s="170">
        <f>('Rodinne tymy'!M169)</f>
        <v>0</v>
      </c>
      <c r="N39" s="141">
        <f>('Rodinne tymy'!N169)</f>
        <v>0</v>
      </c>
      <c r="O39" s="170">
        <f>('Rodinne tymy'!O169)</f>
        <v>0</v>
      </c>
      <c r="P39" s="137">
        <f>('Rodinne tymy'!P169)</f>
        <v>0</v>
      </c>
      <c r="Q39" s="170">
        <f>('Rodinne tymy'!Q169)</f>
        <v>0</v>
      </c>
      <c r="R39" s="137">
        <f>('Rodinne tymy'!R169)</f>
        <v>0</v>
      </c>
      <c r="S39" s="170">
        <f>('Rodinne tymy'!S169)</f>
        <v>0</v>
      </c>
      <c r="T39" s="141">
        <f>('Rodinne tymy'!T169)</f>
        <v>4.3</v>
      </c>
      <c r="U39" s="170">
        <f>('Rodinne tymy'!U169)</f>
        <v>333</v>
      </c>
      <c r="V39" s="137">
        <f>('Rodinne tymy'!V169)</f>
        <v>0</v>
      </c>
      <c r="W39" s="170">
        <f>('Rodinne tymy'!W169)</f>
        <v>0</v>
      </c>
      <c r="X39" s="137">
        <f>('Rodinne tymy'!X169)</f>
        <v>0</v>
      </c>
      <c r="Y39" s="170">
        <f>('Rodinne tymy'!Y169)</f>
        <v>0</v>
      </c>
      <c r="Z39" s="141">
        <f>('Rodinne tymy'!Z169)</f>
        <v>9.3</v>
      </c>
      <c r="AA39" s="170">
        <f>('Rodinne tymy'!AA169)</f>
        <v>67</v>
      </c>
      <c r="AB39" s="137">
        <f>('Rodinne tymy'!AB169)</f>
        <v>0</v>
      </c>
      <c r="AC39" s="137">
        <f>('Rodinne tymy'!AC169)</f>
        <v>0</v>
      </c>
      <c r="AD39" s="143">
        <f>('Rodinne tymy'!AD169)</f>
        <v>0</v>
      </c>
      <c r="AE39" s="170">
        <f>('Rodinne tymy'!AE169)</f>
        <v>0</v>
      </c>
      <c r="AF39" s="172">
        <f t="shared" si="0"/>
        <v>0</v>
      </c>
      <c r="AG39" s="169">
        <f t="shared" si="1"/>
        <v>610</v>
      </c>
    </row>
    <row r="40" spans="1:33" ht="12.75">
      <c r="A40" s="124" t="s">
        <v>55</v>
      </c>
      <c r="B40" s="137">
        <f>('Rodinne tymy'!C187)</f>
        <v>0</v>
      </c>
      <c r="C40" s="148" t="str">
        <f>('Rodinne tymy'!D187)</f>
        <v>Natalie</v>
      </c>
      <c r="D40" s="148" t="str">
        <f>('Rodinne tymy'!E187)</f>
        <v>Strakošová</v>
      </c>
      <c r="E40" s="385" t="str">
        <f>('Rodinne tymy'!F187)</f>
        <v>d</v>
      </c>
      <c r="F40" s="137">
        <f>('Rodinne tymy'!G187)</f>
        <v>0</v>
      </c>
      <c r="G40" s="137">
        <f>('Rodinne tymy'!H187)</f>
        <v>0</v>
      </c>
      <c r="H40" s="224">
        <f>('Rodinne tymy'!AT187)</f>
        <v>0</v>
      </c>
      <c r="I40" s="251">
        <f>('Rodinne tymy'!AU187)</f>
      </c>
      <c r="J40" s="144">
        <f>('Rodinne tymy'!I187)</f>
        <v>12.6</v>
      </c>
      <c r="K40" s="170">
        <f>('Rodinne tymy'!K187)</f>
        <v>170</v>
      </c>
      <c r="L40" s="141">
        <f>('Rodinne tymy'!L187)</f>
        <v>0</v>
      </c>
      <c r="M40" s="170">
        <f>('Rodinne tymy'!M187)</f>
        <v>0</v>
      </c>
      <c r="N40" s="141">
        <f>('Rodinne tymy'!N187)</f>
        <v>0</v>
      </c>
      <c r="O40" s="170">
        <f>('Rodinne tymy'!O187)</f>
        <v>0</v>
      </c>
      <c r="P40" s="137">
        <f>('Rodinne tymy'!P187)</f>
        <v>0</v>
      </c>
      <c r="Q40" s="170">
        <f>('Rodinne tymy'!Q187)</f>
        <v>0</v>
      </c>
      <c r="R40" s="137">
        <f>('Rodinne tymy'!R187)</f>
        <v>0</v>
      </c>
      <c r="S40" s="170">
        <f>('Rodinne tymy'!S187)</f>
        <v>0</v>
      </c>
      <c r="T40" s="141">
        <f>('Rodinne tymy'!T187)</f>
        <v>4.21</v>
      </c>
      <c r="U40" s="170">
        <f>('Rodinne tymy'!U187)</f>
        <v>319</v>
      </c>
      <c r="V40" s="137">
        <f>('Rodinne tymy'!V187)</f>
        <v>0</v>
      </c>
      <c r="W40" s="170">
        <f>('Rodinne tymy'!W187)</f>
        <v>0</v>
      </c>
      <c r="X40" s="137">
        <f>('Rodinne tymy'!X187)</f>
        <v>0</v>
      </c>
      <c r="Y40" s="170">
        <f>('Rodinne tymy'!Y187)</f>
        <v>0</v>
      </c>
      <c r="Z40" s="141">
        <f>('Rodinne tymy'!Z187)</f>
        <v>13</v>
      </c>
      <c r="AA40" s="170">
        <f>('Rodinne tymy'!AA187)</f>
        <v>116</v>
      </c>
      <c r="AB40" s="137">
        <f>('Rodinne tymy'!AB187)</f>
        <v>0</v>
      </c>
      <c r="AC40" s="137">
        <f>('Rodinne tymy'!AC187)</f>
        <v>0</v>
      </c>
      <c r="AD40" s="143">
        <f>('Rodinne tymy'!AD187)</f>
        <v>0</v>
      </c>
      <c r="AE40" s="170">
        <f>('Rodinne tymy'!AE187)</f>
        <v>0</v>
      </c>
      <c r="AF40" s="172">
        <f t="shared" si="0"/>
        <v>0</v>
      </c>
      <c r="AG40" s="169">
        <f t="shared" si="1"/>
        <v>605</v>
      </c>
    </row>
    <row r="41" spans="1:33" ht="12.75">
      <c r="A41" s="124" t="s">
        <v>56</v>
      </c>
      <c r="B41" s="137">
        <f>('Rodinne tymy'!C241)</f>
        <v>0</v>
      </c>
      <c r="C41" s="148" t="str">
        <f>('Rodinne tymy'!D241)</f>
        <v>Stela</v>
      </c>
      <c r="D41" s="148" t="str">
        <f>('Rodinne tymy'!E241)</f>
        <v>Papoušková</v>
      </c>
      <c r="E41" s="385" t="str">
        <f>('Rodinne tymy'!F241)</f>
        <v>d</v>
      </c>
      <c r="F41" s="137">
        <f>('Rodinne tymy'!G241)</f>
        <v>0</v>
      </c>
      <c r="G41" s="137">
        <f>('Rodinne tymy'!H241)</f>
        <v>0</v>
      </c>
      <c r="H41" s="224">
        <f>('Rodinne tymy'!AT241)</f>
        <v>0</v>
      </c>
      <c r="I41" s="251">
        <f>('Rodinne tymy'!AU241)</f>
      </c>
      <c r="J41" s="144">
        <f>('Rodinne tymy'!I241)</f>
        <v>12</v>
      </c>
      <c r="K41" s="170">
        <f>('Rodinne tymy'!K241)</f>
        <v>230</v>
      </c>
      <c r="L41" s="141">
        <f>('Rodinne tymy'!L241)</f>
        <v>0</v>
      </c>
      <c r="M41" s="170">
        <f>('Rodinne tymy'!M241)</f>
        <v>0</v>
      </c>
      <c r="N41" s="141">
        <f>('Rodinne tymy'!N241)</f>
        <v>0</v>
      </c>
      <c r="O41" s="170">
        <f>('Rodinne tymy'!O241)</f>
        <v>0</v>
      </c>
      <c r="P41" s="137">
        <f>('Rodinne tymy'!P241)</f>
        <v>0</v>
      </c>
      <c r="Q41" s="170">
        <f>('Rodinne tymy'!Q241)</f>
        <v>0</v>
      </c>
      <c r="R41" s="137">
        <f>('Rodinne tymy'!R241)</f>
        <v>0</v>
      </c>
      <c r="S41" s="170">
        <f>('Rodinne tymy'!S241)</f>
        <v>0</v>
      </c>
      <c r="T41" s="141">
        <f>('Rodinne tymy'!T241)</f>
        <v>4.17</v>
      </c>
      <c r="U41" s="170">
        <f>('Rodinne tymy'!U241)</f>
        <v>313</v>
      </c>
      <c r="V41" s="137">
        <f>('Rodinne tymy'!V241)</f>
        <v>0</v>
      </c>
      <c r="W41" s="170">
        <f>('Rodinne tymy'!W241)</f>
        <v>0</v>
      </c>
      <c r="X41" s="137">
        <f>('Rodinne tymy'!X241)</f>
        <v>0</v>
      </c>
      <c r="Y41" s="170">
        <f>('Rodinne tymy'!Y241)</f>
        <v>0</v>
      </c>
      <c r="Z41" s="141">
        <f>('Rodinne tymy'!Z241)</f>
        <v>8.5</v>
      </c>
      <c r="AA41" s="170">
        <f>('Rodinne tymy'!AA241)</f>
        <v>56</v>
      </c>
      <c r="AB41" s="137">
        <f>('Rodinne tymy'!AB241)</f>
        <v>0</v>
      </c>
      <c r="AC41" s="137">
        <f>('Rodinne tymy'!AC241)</f>
        <v>0</v>
      </c>
      <c r="AD41" s="143">
        <f>('Rodinne tymy'!AD241)</f>
        <v>0</v>
      </c>
      <c r="AE41" s="170">
        <f>('Rodinne tymy'!AE241)</f>
        <v>0</v>
      </c>
      <c r="AF41" s="172">
        <f t="shared" si="0"/>
        <v>0</v>
      </c>
      <c r="AG41" s="169">
        <f t="shared" si="1"/>
        <v>599</v>
      </c>
    </row>
    <row r="42" spans="1:33" ht="12.75">
      <c r="A42" s="124" t="s">
        <v>57</v>
      </c>
      <c r="B42" s="137">
        <f>('Rodinne tymy'!C139)</f>
        <v>0</v>
      </c>
      <c r="C42" s="148" t="str">
        <f>('Rodinne tymy'!D139)</f>
        <v>Barbora</v>
      </c>
      <c r="D42" s="148" t="str">
        <f>('Rodinne tymy'!E139)</f>
        <v>Bezpalcová</v>
      </c>
      <c r="E42" s="385" t="str">
        <f>('Rodinne tymy'!F139)</f>
        <v>d</v>
      </c>
      <c r="F42" s="137">
        <f>('Rodinne tymy'!G139)</f>
        <v>0</v>
      </c>
      <c r="G42" s="137">
        <f>('Rodinne tymy'!H139)</f>
        <v>0</v>
      </c>
      <c r="H42" s="224">
        <f>('Rodinne tymy'!AT139)</f>
        <v>0</v>
      </c>
      <c r="I42" s="251">
        <f>('Rodinne tymy'!AU139)</f>
      </c>
      <c r="J42" s="144">
        <f>('Rodinne tymy'!I139)</f>
        <v>12.34</v>
      </c>
      <c r="K42" s="170">
        <f>('Rodinne tymy'!K139)</f>
        <v>196</v>
      </c>
      <c r="L42" s="141">
        <f>('Rodinne tymy'!L139)</f>
        <v>0</v>
      </c>
      <c r="M42" s="170">
        <f>('Rodinne tymy'!M139)</f>
        <v>0</v>
      </c>
      <c r="N42" s="141">
        <f>('Rodinne tymy'!N139)</f>
        <v>0</v>
      </c>
      <c r="O42" s="170">
        <f>('Rodinne tymy'!O139)</f>
        <v>0</v>
      </c>
      <c r="P42" s="137">
        <f>('Rodinne tymy'!P139)</f>
        <v>0</v>
      </c>
      <c r="Q42" s="170">
        <f>('Rodinne tymy'!Q139)</f>
        <v>0</v>
      </c>
      <c r="R42" s="137">
        <f>('Rodinne tymy'!R139)</f>
        <v>0</v>
      </c>
      <c r="S42" s="170">
        <f>('Rodinne tymy'!S139)</f>
        <v>0</v>
      </c>
      <c r="T42" s="141">
        <f>('Rodinne tymy'!T139)</f>
        <v>3.97</v>
      </c>
      <c r="U42" s="170">
        <f>('Rodinne tymy'!U139)</f>
        <v>282</v>
      </c>
      <c r="V42" s="137">
        <f>('Rodinne tymy'!V139)</f>
        <v>0</v>
      </c>
      <c r="W42" s="170">
        <f>('Rodinne tymy'!W139)</f>
        <v>0</v>
      </c>
      <c r="X42" s="137">
        <f>('Rodinne tymy'!X139)</f>
        <v>0</v>
      </c>
      <c r="Y42" s="170">
        <f>('Rodinne tymy'!Y139)</f>
        <v>0</v>
      </c>
      <c r="Z42" s="141">
        <f>('Rodinne tymy'!Z139)</f>
        <v>10.6</v>
      </c>
      <c r="AA42" s="170">
        <f>('Rodinne tymy'!AA139)</f>
        <v>84</v>
      </c>
      <c r="AB42" s="137">
        <f>('Rodinne tymy'!AB139)</f>
        <v>0</v>
      </c>
      <c r="AC42" s="137">
        <f>('Rodinne tymy'!AC139)</f>
        <v>0</v>
      </c>
      <c r="AD42" s="143">
        <f>('Rodinne tymy'!AD139)</f>
        <v>0</v>
      </c>
      <c r="AE42" s="170">
        <f>('Rodinne tymy'!AE139)</f>
        <v>0</v>
      </c>
      <c r="AF42" s="172">
        <f aca="true" t="shared" si="2" ref="AF42:AF59">IF(AND(ISNUMBER(AC42)=NOT(ISNUMBER(AD42)),OR(AND(ISNUMBER(AC42),AC42&gt;=90),AND(ISNUMBER(AD42),AD42&gt;0,AD42&lt;=374))),1,0)</f>
        <v>0</v>
      </c>
      <c r="AG42" s="169">
        <f aca="true" t="shared" si="3" ref="AG42:AG59">SUM(K42+M42+O42+Q42+S42+U42+W42+Y42+AA42+AE42)</f>
        <v>562</v>
      </c>
    </row>
    <row r="43" spans="1:33" ht="12.75">
      <c r="A43" s="124" t="s">
        <v>58</v>
      </c>
      <c r="B43" s="137">
        <f>('Rodinne tymy'!C211)</f>
        <v>0</v>
      </c>
      <c r="C43" s="148" t="str">
        <f>('Rodinne tymy'!D211)</f>
        <v>Adam</v>
      </c>
      <c r="D43" s="148" t="str">
        <f>('Rodinne tymy'!E211)</f>
        <v>Rabinecký</v>
      </c>
      <c r="E43" s="385" t="str">
        <f>('Rodinne tymy'!F211)</f>
        <v>d</v>
      </c>
      <c r="F43" s="137">
        <f>('Rodinne tymy'!G211)</f>
        <v>0</v>
      </c>
      <c r="G43" s="137">
        <f>('Rodinne tymy'!H211)</f>
        <v>0</v>
      </c>
      <c r="H43" s="224">
        <f>('Rodinne tymy'!AT211)</f>
        <v>0</v>
      </c>
      <c r="I43" s="251">
        <f>('Rodinne tymy'!AU211)</f>
      </c>
      <c r="J43" s="144">
        <f>('Rodinne tymy'!I211)</f>
        <v>12.6</v>
      </c>
      <c r="K43" s="170">
        <f>('Rodinne tymy'!K211)</f>
        <v>170</v>
      </c>
      <c r="L43" s="141">
        <f>('Rodinne tymy'!L211)</f>
        <v>0</v>
      </c>
      <c r="M43" s="170">
        <f>('Rodinne tymy'!M211)</f>
        <v>0</v>
      </c>
      <c r="N43" s="141">
        <f>('Rodinne tymy'!N211)</f>
        <v>0</v>
      </c>
      <c r="O43" s="170">
        <f>('Rodinne tymy'!O211)</f>
        <v>0</v>
      </c>
      <c r="P43" s="137">
        <f>('Rodinne tymy'!P211)</f>
        <v>0</v>
      </c>
      <c r="Q43" s="170">
        <f>('Rodinne tymy'!Q211)</f>
        <v>0</v>
      </c>
      <c r="R43" s="137">
        <f>('Rodinne tymy'!R211)</f>
        <v>0</v>
      </c>
      <c r="S43" s="170">
        <f>('Rodinne tymy'!S211)</f>
        <v>0</v>
      </c>
      <c r="T43" s="141">
        <f>('Rodinne tymy'!T211)</f>
        <v>4.1</v>
      </c>
      <c r="U43" s="170">
        <f>('Rodinne tymy'!U211)</f>
        <v>302</v>
      </c>
      <c r="V43" s="137">
        <f>('Rodinne tymy'!V211)</f>
        <v>0</v>
      </c>
      <c r="W43" s="170">
        <f>('Rodinne tymy'!W211)</f>
        <v>0</v>
      </c>
      <c r="X43" s="137">
        <f>('Rodinne tymy'!X211)</f>
        <v>0</v>
      </c>
      <c r="Y43" s="170">
        <f>('Rodinne tymy'!Y211)</f>
        <v>0</v>
      </c>
      <c r="Z43" s="141">
        <f>('Rodinne tymy'!Z211)</f>
        <v>11</v>
      </c>
      <c r="AA43" s="170">
        <f>('Rodinne tymy'!AA211)</f>
        <v>90</v>
      </c>
      <c r="AB43" s="137">
        <f>('Rodinne tymy'!AB211)</f>
        <v>0</v>
      </c>
      <c r="AC43" s="137">
        <f>('Rodinne tymy'!AC211)</f>
        <v>0</v>
      </c>
      <c r="AD43" s="143">
        <f>('Rodinne tymy'!AD211)</f>
        <v>0</v>
      </c>
      <c r="AE43" s="170">
        <f>('Rodinne tymy'!AE211)</f>
        <v>0</v>
      </c>
      <c r="AF43" s="172">
        <f t="shared" si="2"/>
        <v>0</v>
      </c>
      <c r="AG43" s="169">
        <f t="shared" si="3"/>
        <v>562</v>
      </c>
    </row>
    <row r="44" spans="1:33" ht="12.75">
      <c r="A44" s="124" t="s">
        <v>59</v>
      </c>
      <c r="B44" s="137">
        <f>('Rodinne tymy'!C145)</f>
        <v>0</v>
      </c>
      <c r="C44" s="148" t="str">
        <f>('Rodinne tymy'!D145)</f>
        <v>Barbora</v>
      </c>
      <c r="D44" s="148" t="str">
        <f>('Rodinne tymy'!E145)</f>
        <v>Holečková</v>
      </c>
      <c r="E44" s="385" t="str">
        <f>('Rodinne tymy'!F145)</f>
        <v>d</v>
      </c>
      <c r="F44" s="137">
        <f>('Rodinne tymy'!G145)</f>
        <v>0</v>
      </c>
      <c r="G44" s="137">
        <f>('Rodinne tymy'!H145)</f>
        <v>0</v>
      </c>
      <c r="H44" s="224">
        <f>('Rodinne tymy'!AT145)</f>
        <v>0</v>
      </c>
      <c r="I44" s="251">
        <f>('Rodinne tymy'!AU145)</f>
      </c>
      <c r="J44" s="144">
        <f>('Rodinne tymy'!I145)</f>
        <v>14.6</v>
      </c>
      <c r="K44" s="170">
        <f>('Rodinne tymy'!K145)</f>
        <v>0</v>
      </c>
      <c r="L44" s="141">
        <f>('Rodinne tymy'!L145)</f>
        <v>0</v>
      </c>
      <c r="M44" s="170">
        <f>('Rodinne tymy'!M145)</f>
        <v>0</v>
      </c>
      <c r="N44" s="141">
        <f>('Rodinne tymy'!N145)</f>
        <v>0</v>
      </c>
      <c r="O44" s="170">
        <f>('Rodinne tymy'!O145)</f>
        <v>0</v>
      </c>
      <c r="P44" s="137">
        <f>('Rodinne tymy'!P145)</f>
        <v>0</v>
      </c>
      <c r="Q44" s="170">
        <f>('Rodinne tymy'!Q145)</f>
        <v>0</v>
      </c>
      <c r="R44" s="137">
        <f>('Rodinne tymy'!R145)</f>
        <v>0</v>
      </c>
      <c r="S44" s="170">
        <f>('Rodinne tymy'!S145)</f>
        <v>0</v>
      </c>
      <c r="T44" s="141">
        <f>('Rodinne tymy'!T145)</f>
        <v>4.6</v>
      </c>
      <c r="U44" s="170">
        <f>('Rodinne tymy'!U145)</f>
        <v>379</v>
      </c>
      <c r="V44" s="137">
        <f>('Rodinne tymy'!V145)</f>
        <v>0</v>
      </c>
      <c r="W44" s="170">
        <f>('Rodinne tymy'!W145)</f>
        <v>0</v>
      </c>
      <c r="X44" s="137">
        <f>('Rodinne tymy'!X145)</f>
        <v>0</v>
      </c>
      <c r="Y44" s="170">
        <f>('Rodinne tymy'!Y145)</f>
        <v>0</v>
      </c>
      <c r="Z44" s="141">
        <f>('Rodinne tymy'!Z145)</f>
        <v>11.7</v>
      </c>
      <c r="AA44" s="170">
        <f>('Rodinne tymy'!AA145)</f>
        <v>99</v>
      </c>
      <c r="AB44" s="137">
        <f>('Rodinne tymy'!AB145)</f>
        <v>0</v>
      </c>
      <c r="AC44" s="137">
        <f>('Rodinne tymy'!AC145)</f>
        <v>0</v>
      </c>
      <c r="AD44" s="143">
        <f>('Rodinne tymy'!AD145)</f>
        <v>0</v>
      </c>
      <c r="AE44" s="170">
        <f>('Rodinne tymy'!AE145)</f>
        <v>0</v>
      </c>
      <c r="AF44" s="172">
        <f t="shared" si="2"/>
        <v>0</v>
      </c>
      <c r="AG44" s="169">
        <f t="shared" si="3"/>
        <v>478</v>
      </c>
    </row>
    <row r="45" spans="1:33" ht="12.75">
      <c r="A45" s="124" t="s">
        <v>60</v>
      </c>
      <c r="B45" s="137">
        <f>('Rodinne tymy'!C79)</f>
        <v>0</v>
      </c>
      <c r="C45" s="148" t="str">
        <f>('Rodinne tymy'!D79)</f>
        <v>Daniel</v>
      </c>
      <c r="D45" s="148" t="str">
        <f>('Rodinne tymy'!E79)</f>
        <v>Kopřiva</v>
      </c>
      <c r="E45" s="385" t="str">
        <f>('Rodinne tymy'!F79)</f>
        <v>d</v>
      </c>
      <c r="F45" s="137">
        <f>('Rodinne tymy'!G79)</f>
        <v>0</v>
      </c>
      <c r="G45" s="137">
        <f>('Rodinne tymy'!H79)</f>
        <v>0</v>
      </c>
      <c r="H45" s="224">
        <f>('Rodinne tymy'!AT79)</f>
        <v>0</v>
      </c>
      <c r="I45" s="251">
        <f>('Rodinne tymy'!AU79)</f>
      </c>
      <c r="J45" s="140">
        <f>('Rodinne tymy'!I79)</f>
        <v>0</v>
      </c>
      <c r="K45" s="170">
        <f>('Rodinne tymy'!K79)</f>
        <v>0</v>
      </c>
      <c r="L45" s="141">
        <f>('Rodinne tymy'!L79)</f>
        <v>0</v>
      </c>
      <c r="M45" s="170">
        <f>('Rodinne tymy'!M79)</f>
        <v>0</v>
      </c>
      <c r="N45" s="141">
        <f>('Rodinne tymy'!N79)</f>
        <v>0</v>
      </c>
      <c r="O45" s="170">
        <f>('Rodinne tymy'!O79)</f>
        <v>0</v>
      </c>
      <c r="P45" s="137">
        <f>('Rodinne tymy'!P79)</f>
        <v>0</v>
      </c>
      <c r="Q45" s="170">
        <f>('Rodinne tymy'!Q79)</f>
        <v>0</v>
      </c>
      <c r="R45" s="137">
        <f>('Rodinne tymy'!R79)</f>
        <v>0</v>
      </c>
      <c r="S45" s="170">
        <f>('Rodinne tymy'!S79)</f>
        <v>0</v>
      </c>
      <c r="T45" s="141">
        <f>('Rodinne tymy'!T79)</f>
        <v>0</v>
      </c>
      <c r="U45" s="170">
        <f>('Rodinne tymy'!U79)</f>
        <v>0</v>
      </c>
      <c r="V45" s="137">
        <f>('Rodinne tymy'!V79)</f>
        <v>0</v>
      </c>
      <c r="W45" s="170">
        <f>('Rodinne tymy'!W79)</f>
        <v>0</v>
      </c>
      <c r="X45" s="137">
        <f>('Rodinne tymy'!X79)</f>
        <v>0</v>
      </c>
      <c r="Y45" s="170">
        <f>('Rodinne tymy'!Y79)</f>
        <v>0</v>
      </c>
      <c r="Z45" s="141">
        <f>('Rodinne tymy'!Z79)</f>
        <v>37.6</v>
      </c>
      <c r="AA45" s="170">
        <f>('Rodinne tymy'!AA79)</f>
        <v>444</v>
      </c>
      <c r="AB45" s="142">
        <f>('Rodinne tymy'!AB79)</f>
        <v>0</v>
      </c>
      <c r="AC45" s="142">
        <f>('Rodinne tymy'!AC79)</f>
        <v>0</v>
      </c>
      <c r="AD45" s="143">
        <f>('Rodinne tymy'!AD79)</f>
        <v>0</v>
      </c>
      <c r="AE45" s="171">
        <f>('Rodinne tymy'!AE79)</f>
        <v>0</v>
      </c>
      <c r="AF45" s="172">
        <f t="shared" si="2"/>
        <v>0</v>
      </c>
      <c r="AG45" s="169">
        <f t="shared" si="3"/>
        <v>444</v>
      </c>
    </row>
    <row r="46" spans="1:33" ht="12.75">
      <c r="A46" s="124" t="s">
        <v>61</v>
      </c>
      <c r="B46" s="137">
        <f>('Rodinne tymy'!C235)</f>
        <v>0</v>
      </c>
      <c r="C46" s="148" t="str">
        <f>('Rodinne tymy'!D235)</f>
        <v>Šarlota</v>
      </c>
      <c r="D46" s="148" t="str">
        <f>('Rodinne tymy'!E235)</f>
        <v>Bohmová</v>
      </c>
      <c r="E46" s="385" t="str">
        <f>('Rodinne tymy'!F235)</f>
        <v>d</v>
      </c>
      <c r="F46" s="137">
        <f>('Rodinne tymy'!G235)</f>
        <v>0</v>
      </c>
      <c r="G46" s="137">
        <f>('Rodinne tymy'!H235)</f>
        <v>0</v>
      </c>
      <c r="H46" s="224">
        <f>('Rodinne tymy'!AT235)</f>
        <v>0</v>
      </c>
      <c r="I46" s="251">
        <f>('Rodinne tymy'!AU235)</f>
      </c>
      <c r="J46" s="144">
        <f>('Rodinne tymy'!I235)</f>
        <v>13.3</v>
      </c>
      <c r="K46" s="170">
        <f>('Rodinne tymy'!K235)</f>
        <v>100</v>
      </c>
      <c r="L46" s="141">
        <f>('Rodinne tymy'!L235)</f>
        <v>0</v>
      </c>
      <c r="M46" s="170">
        <f>('Rodinne tymy'!M235)</f>
        <v>0</v>
      </c>
      <c r="N46" s="141">
        <f>('Rodinne tymy'!N235)</f>
        <v>0</v>
      </c>
      <c r="O46" s="170">
        <f>('Rodinne tymy'!O235)</f>
        <v>0</v>
      </c>
      <c r="P46" s="137">
        <f>('Rodinne tymy'!P235)</f>
        <v>0</v>
      </c>
      <c r="Q46" s="170">
        <f>('Rodinne tymy'!Q235)</f>
        <v>0</v>
      </c>
      <c r="R46" s="137">
        <f>('Rodinne tymy'!R235)</f>
        <v>0</v>
      </c>
      <c r="S46" s="170">
        <f>('Rodinne tymy'!S235)</f>
        <v>0</v>
      </c>
      <c r="T46" s="141">
        <f>('Rodinne tymy'!T235)</f>
        <v>4.03</v>
      </c>
      <c r="U46" s="170">
        <f>('Rodinne tymy'!U235)</f>
        <v>291</v>
      </c>
      <c r="V46" s="137">
        <f>('Rodinne tymy'!V235)</f>
        <v>0</v>
      </c>
      <c r="W46" s="170">
        <f>('Rodinne tymy'!W235)</f>
        <v>0</v>
      </c>
      <c r="X46" s="137">
        <f>('Rodinne tymy'!X235)</f>
        <v>0</v>
      </c>
      <c r="Y46" s="170">
        <f>('Rodinne tymy'!Y235)</f>
        <v>0</v>
      </c>
      <c r="Z46" s="141">
        <f>('Rodinne tymy'!Z235)</f>
        <v>4.5</v>
      </c>
      <c r="AA46" s="170">
        <f>('Rodinne tymy'!AA235)</f>
        <v>0</v>
      </c>
      <c r="AB46" s="137">
        <f>('Rodinne tymy'!AB235)</f>
        <v>0</v>
      </c>
      <c r="AC46" s="137">
        <f>('Rodinne tymy'!AC235)</f>
        <v>0</v>
      </c>
      <c r="AD46" s="143">
        <f>('Rodinne tymy'!AD235)</f>
        <v>0</v>
      </c>
      <c r="AE46" s="170">
        <f>('Rodinne tymy'!AE235)</f>
        <v>0</v>
      </c>
      <c r="AF46" s="172">
        <f t="shared" si="2"/>
        <v>0</v>
      </c>
      <c r="AG46" s="169">
        <f t="shared" si="3"/>
        <v>391</v>
      </c>
    </row>
    <row r="47" spans="1:33" ht="12.75">
      <c r="A47" s="124" t="s">
        <v>62</v>
      </c>
      <c r="B47" s="137">
        <f>('Rodinne tymy'!C175)</f>
        <v>0</v>
      </c>
      <c r="C47" s="148" t="str">
        <f>('Rodinne tymy'!D175)</f>
        <v>Aneta</v>
      </c>
      <c r="D47" s="148" t="str">
        <f>('Rodinne tymy'!E175)</f>
        <v>Zieglerová</v>
      </c>
      <c r="E47" s="385" t="str">
        <f>('Rodinne tymy'!F175)</f>
        <v>d</v>
      </c>
      <c r="F47" s="137">
        <f>('Rodinne tymy'!G175)</f>
        <v>0</v>
      </c>
      <c r="G47" s="137">
        <f>('Rodinne tymy'!H175)</f>
        <v>0</v>
      </c>
      <c r="H47" s="224">
        <f>('Rodinne tymy'!AT175)</f>
        <v>0</v>
      </c>
      <c r="I47" s="251">
        <f>('Rodinne tymy'!AU175)</f>
      </c>
      <c r="J47" s="144">
        <f>('Rodinne tymy'!I175)</f>
        <v>13.2</v>
      </c>
      <c r="K47" s="170">
        <f>('Rodinne tymy'!K175)</f>
        <v>110</v>
      </c>
      <c r="L47" s="141">
        <f>('Rodinne tymy'!L175)</f>
        <v>0</v>
      </c>
      <c r="M47" s="170">
        <f>('Rodinne tymy'!M175)</f>
        <v>0</v>
      </c>
      <c r="N47" s="141">
        <f>('Rodinne tymy'!N175)</f>
        <v>0</v>
      </c>
      <c r="O47" s="170">
        <f>('Rodinne tymy'!O175)</f>
        <v>0</v>
      </c>
      <c r="P47" s="137">
        <f>('Rodinne tymy'!P175)</f>
        <v>0</v>
      </c>
      <c r="Q47" s="170">
        <f>('Rodinne tymy'!Q175)</f>
        <v>0</v>
      </c>
      <c r="R47" s="137">
        <f>('Rodinne tymy'!R175)</f>
        <v>0</v>
      </c>
      <c r="S47" s="170">
        <f>('Rodinne tymy'!S175)</f>
        <v>0</v>
      </c>
      <c r="T47" s="141">
        <f>('Rodinne tymy'!T175)</f>
        <v>3.7</v>
      </c>
      <c r="U47" s="170">
        <f>('Rodinne tymy'!U175)</f>
        <v>240</v>
      </c>
      <c r="V47" s="137">
        <f>('Rodinne tymy'!V175)</f>
        <v>0</v>
      </c>
      <c r="W47" s="170">
        <f>('Rodinne tymy'!W175)</f>
        <v>0</v>
      </c>
      <c r="X47" s="137">
        <f>('Rodinne tymy'!X175)</f>
        <v>0</v>
      </c>
      <c r="Y47" s="170">
        <f>('Rodinne tymy'!Y175)</f>
        <v>0</v>
      </c>
      <c r="Z47" s="141">
        <f>('Rodinne tymy'!Z175)</f>
        <v>6</v>
      </c>
      <c r="AA47" s="170">
        <f>('Rodinne tymy'!AA175)</f>
        <v>23</v>
      </c>
      <c r="AB47" s="137">
        <f>('Rodinne tymy'!AB175)</f>
        <v>0</v>
      </c>
      <c r="AC47" s="137">
        <f>('Rodinne tymy'!AC175)</f>
        <v>0</v>
      </c>
      <c r="AD47" s="143">
        <f>('Rodinne tymy'!AD175)</f>
        <v>0</v>
      </c>
      <c r="AE47" s="170">
        <f>('Rodinne tymy'!AE175)</f>
        <v>0</v>
      </c>
      <c r="AF47" s="172">
        <f t="shared" si="2"/>
        <v>0</v>
      </c>
      <c r="AG47" s="169">
        <f t="shared" si="3"/>
        <v>373</v>
      </c>
    </row>
    <row r="48" spans="1:33" ht="12.75">
      <c r="A48" s="124" t="s">
        <v>63</v>
      </c>
      <c r="B48" s="137">
        <f>('Rodinne tymy'!C151)</f>
        <v>0</v>
      </c>
      <c r="C48" s="148" t="str">
        <f>('Rodinne tymy'!D151)</f>
        <v>Lukáš</v>
      </c>
      <c r="D48" s="148" t="str">
        <f>('Rodinne tymy'!E151)</f>
        <v>Suchopár</v>
      </c>
      <c r="E48" s="385" t="str">
        <f>('Rodinne tymy'!F151)</f>
        <v>d</v>
      </c>
      <c r="F48" s="137">
        <f>('Rodinne tymy'!G151)</f>
        <v>0</v>
      </c>
      <c r="G48" s="137">
        <f>('Rodinne tymy'!H151)</f>
        <v>0</v>
      </c>
      <c r="H48" s="224">
        <f>('Rodinne tymy'!AT151)</f>
        <v>0</v>
      </c>
      <c r="I48" s="251">
        <f>('Rodinne tymy'!AU151)</f>
      </c>
      <c r="J48" s="144">
        <f>('Rodinne tymy'!I151)</f>
        <v>16.9</v>
      </c>
      <c r="K48" s="170">
        <f>('Rodinne tymy'!K151)</f>
        <v>0</v>
      </c>
      <c r="L48" s="141">
        <f>('Rodinne tymy'!L151)</f>
        <v>0</v>
      </c>
      <c r="M48" s="170">
        <f>('Rodinne tymy'!M151)</f>
        <v>0</v>
      </c>
      <c r="N48" s="141">
        <f>('Rodinne tymy'!N151)</f>
        <v>0</v>
      </c>
      <c r="O48" s="170">
        <f>('Rodinne tymy'!O151)</f>
        <v>0</v>
      </c>
      <c r="P48" s="137">
        <f>('Rodinne tymy'!P151)</f>
        <v>0</v>
      </c>
      <c r="Q48" s="170">
        <f>('Rodinne tymy'!Q151)</f>
        <v>0</v>
      </c>
      <c r="R48" s="137">
        <f>('Rodinne tymy'!R151)</f>
        <v>0</v>
      </c>
      <c r="S48" s="170">
        <f>('Rodinne tymy'!S151)</f>
        <v>0</v>
      </c>
      <c r="T48" s="141">
        <f>('Rodinne tymy'!T151)</f>
        <v>4.13</v>
      </c>
      <c r="U48" s="170">
        <f>('Rodinne tymy'!U151)</f>
        <v>306</v>
      </c>
      <c r="V48" s="137">
        <f>('Rodinne tymy'!V151)</f>
        <v>0</v>
      </c>
      <c r="W48" s="170">
        <f>('Rodinne tymy'!W151)</f>
        <v>0</v>
      </c>
      <c r="X48" s="137">
        <f>('Rodinne tymy'!X151)</f>
        <v>0</v>
      </c>
      <c r="Y48" s="170">
        <f>('Rodinne tymy'!Y151)</f>
        <v>0</v>
      </c>
      <c r="Z48" s="141">
        <f>('Rodinne tymy'!Z151)</f>
        <v>5.4</v>
      </c>
      <c r="AA48" s="170">
        <f>('Rodinne tymy'!AA151)</f>
        <v>15</v>
      </c>
      <c r="AB48" s="137">
        <f>('Rodinne tymy'!AB151)</f>
        <v>0</v>
      </c>
      <c r="AC48" s="137">
        <f>('Rodinne tymy'!AC151)</f>
        <v>0</v>
      </c>
      <c r="AD48" s="143">
        <f>('Rodinne tymy'!AD151)</f>
        <v>0</v>
      </c>
      <c r="AE48" s="170">
        <f>('Rodinne tymy'!AE151)</f>
        <v>0</v>
      </c>
      <c r="AF48" s="172">
        <f t="shared" si="2"/>
        <v>0</v>
      </c>
      <c r="AG48" s="169">
        <f t="shared" si="3"/>
        <v>321</v>
      </c>
    </row>
    <row r="49" spans="1:33" ht="12.75">
      <c r="A49" s="124" t="s">
        <v>64</v>
      </c>
      <c r="B49" s="137">
        <f>('Rodinne tymy'!C283)</f>
        <v>0</v>
      </c>
      <c r="C49" s="148" t="str">
        <f>('Rodinne tymy'!D283)</f>
        <v>Veronika</v>
      </c>
      <c r="D49" s="148" t="str">
        <f>('Rodinne tymy'!E283)</f>
        <v>Fořtová</v>
      </c>
      <c r="E49" s="385" t="str">
        <f>('Rodinne tymy'!F283)</f>
        <v>d</v>
      </c>
      <c r="F49" s="137">
        <f>('Rodinne tymy'!G283)</f>
        <v>0</v>
      </c>
      <c r="G49" s="137">
        <f>('Rodinne tymy'!H283)</f>
        <v>0</v>
      </c>
      <c r="H49" s="224">
        <f>('Rodinne tymy'!AT283)</f>
        <v>0</v>
      </c>
      <c r="I49" s="251">
        <f>('Rodinne tymy'!AU283)</f>
      </c>
      <c r="J49" s="144">
        <f>('Rodinne tymy'!I283)</f>
        <v>14</v>
      </c>
      <c r="K49" s="170">
        <f>('Rodinne tymy'!K283)</f>
        <v>30</v>
      </c>
      <c r="L49" s="141">
        <f>('Rodinne tymy'!L283)</f>
        <v>0</v>
      </c>
      <c r="M49" s="170">
        <f>('Rodinne tymy'!M283)</f>
        <v>0</v>
      </c>
      <c r="N49" s="141">
        <f>('Rodinne tymy'!N283)</f>
        <v>0</v>
      </c>
      <c r="O49" s="170">
        <f>('Rodinne tymy'!O283)</f>
        <v>0</v>
      </c>
      <c r="P49" s="137">
        <f>('Rodinne tymy'!P283)</f>
        <v>0</v>
      </c>
      <c r="Q49" s="170">
        <f>('Rodinne tymy'!Q283)</f>
        <v>0</v>
      </c>
      <c r="R49" s="137">
        <f>('Rodinne tymy'!R283)</f>
        <v>0</v>
      </c>
      <c r="S49" s="170">
        <f>('Rodinne tymy'!S283)</f>
        <v>0</v>
      </c>
      <c r="T49" s="141">
        <f>('Rodinne tymy'!T283)</f>
        <v>4</v>
      </c>
      <c r="U49" s="170">
        <f>('Rodinne tymy'!U283)</f>
        <v>286</v>
      </c>
      <c r="V49" s="137">
        <f>('Rodinne tymy'!V283)</f>
        <v>0</v>
      </c>
      <c r="W49" s="170">
        <f>('Rodinne tymy'!W283)</f>
        <v>0</v>
      </c>
      <c r="X49" s="137">
        <f>('Rodinne tymy'!X283)</f>
        <v>0</v>
      </c>
      <c r="Y49" s="170">
        <f>('Rodinne tymy'!Y283)</f>
        <v>0</v>
      </c>
      <c r="Z49" s="141">
        <f>('Rodinne tymy'!Z283)</f>
        <v>0</v>
      </c>
      <c r="AA49" s="170">
        <f>('Rodinne tymy'!AA283)</f>
        <v>0</v>
      </c>
      <c r="AB49" s="137">
        <f>('Rodinne tymy'!AB283)</f>
        <v>0</v>
      </c>
      <c r="AC49" s="137">
        <f>('Rodinne tymy'!AC283)</f>
        <v>0</v>
      </c>
      <c r="AD49" s="143">
        <f>('Rodinne tymy'!AD283)</f>
        <v>0</v>
      </c>
      <c r="AE49" s="170">
        <f>('Rodinne tymy'!AE283)</f>
        <v>0</v>
      </c>
      <c r="AF49" s="172">
        <f t="shared" si="2"/>
        <v>0</v>
      </c>
      <c r="AG49" s="169">
        <f t="shared" si="3"/>
        <v>316</v>
      </c>
    </row>
    <row r="50" spans="1:33" ht="12.75">
      <c r="A50" s="124" t="s">
        <v>65</v>
      </c>
      <c r="B50" s="137">
        <f>('Rodinne tymy'!C205)</f>
        <v>0</v>
      </c>
      <c r="C50" s="148" t="str">
        <f>('Rodinne tymy'!D205)</f>
        <v>Tereza</v>
      </c>
      <c r="D50" s="148" t="str">
        <f>('Rodinne tymy'!E205)</f>
        <v>Holečková</v>
      </c>
      <c r="E50" s="385" t="str">
        <f>('Rodinne tymy'!F205)</f>
        <v>d</v>
      </c>
      <c r="F50" s="137">
        <f>('Rodinne tymy'!G205)</f>
        <v>0</v>
      </c>
      <c r="G50" s="137">
        <f>('Rodinne tymy'!H205)</f>
        <v>0</v>
      </c>
      <c r="H50" s="224">
        <f>('Rodinne tymy'!AT205)</f>
        <v>0</v>
      </c>
      <c r="I50" s="251">
        <f>('Rodinne tymy'!AU205)</f>
      </c>
      <c r="J50" s="144">
        <f>('Rodinne tymy'!I205)</f>
        <v>14.6</v>
      </c>
      <c r="K50" s="170">
        <f>('Rodinne tymy'!K205)</f>
        <v>0</v>
      </c>
      <c r="L50" s="141">
        <f>('Rodinne tymy'!L205)</f>
        <v>0</v>
      </c>
      <c r="M50" s="170">
        <f>('Rodinne tymy'!M205)</f>
        <v>0</v>
      </c>
      <c r="N50" s="141">
        <f>('Rodinne tymy'!N205)</f>
        <v>0</v>
      </c>
      <c r="O50" s="170">
        <f>('Rodinne tymy'!O205)</f>
        <v>0</v>
      </c>
      <c r="P50" s="137">
        <f>('Rodinne tymy'!P205)</f>
        <v>0</v>
      </c>
      <c r="Q50" s="170">
        <f>('Rodinne tymy'!Q205)</f>
        <v>0</v>
      </c>
      <c r="R50" s="137">
        <f>('Rodinne tymy'!R205)</f>
        <v>0</v>
      </c>
      <c r="S50" s="170">
        <f>('Rodinne tymy'!S205)</f>
        <v>0</v>
      </c>
      <c r="T50" s="141">
        <f>('Rodinne tymy'!T205)</f>
        <v>3.84</v>
      </c>
      <c r="U50" s="170">
        <f>('Rodinne tymy'!U205)</f>
        <v>262</v>
      </c>
      <c r="V50" s="137">
        <f>('Rodinne tymy'!V205)</f>
        <v>0</v>
      </c>
      <c r="W50" s="170">
        <f>('Rodinne tymy'!W205)</f>
        <v>0</v>
      </c>
      <c r="X50" s="137">
        <f>('Rodinne tymy'!X205)</f>
        <v>0</v>
      </c>
      <c r="Y50" s="170">
        <f>('Rodinne tymy'!Y205)</f>
        <v>0</v>
      </c>
      <c r="Z50" s="141">
        <f>('Rodinne tymy'!Z205)</f>
        <v>3</v>
      </c>
      <c r="AA50" s="170">
        <f>('Rodinne tymy'!AA205)</f>
        <v>0</v>
      </c>
      <c r="AB50" s="137">
        <f>('Rodinne tymy'!AB205)</f>
        <v>0</v>
      </c>
      <c r="AC50" s="137">
        <f>('Rodinne tymy'!AC205)</f>
        <v>0</v>
      </c>
      <c r="AD50" s="143">
        <f>('Rodinne tymy'!AD205)</f>
        <v>0</v>
      </c>
      <c r="AE50" s="170">
        <f>('Rodinne tymy'!AE205)</f>
        <v>0</v>
      </c>
      <c r="AF50" s="172">
        <f t="shared" si="2"/>
        <v>0</v>
      </c>
      <c r="AG50" s="169">
        <f t="shared" si="3"/>
        <v>262</v>
      </c>
    </row>
    <row r="51" spans="1:33" ht="12.75">
      <c r="A51" s="124" t="s">
        <v>66</v>
      </c>
      <c r="B51" s="137">
        <f>('Rodinne tymy'!C265)</f>
        <v>0</v>
      </c>
      <c r="C51" s="148" t="str">
        <f>('Rodinne tymy'!D265)</f>
        <v>Linda</v>
      </c>
      <c r="D51" s="148" t="str">
        <f>('Rodinne tymy'!E265)</f>
        <v>Hegerová</v>
      </c>
      <c r="E51" s="385" t="str">
        <f>('Rodinne tymy'!F265)</f>
        <v>d</v>
      </c>
      <c r="F51" s="137">
        <f>('Rodinne tymy'!G265)</f>
        <v>0</v>
      </c>
      <c r="G51" s="137">
        <f>('Rodinne tymy'!H265)</f>
        <v>0</v>
      </c>
      <c r="H51" s="224">
        <f>('Rodinne tymy'!AT265)</f>
        <v>0</v>
      </c>
      <c r="I51" s="251">
        <f>('Rodinne tymy'!AU265)</f>
      </c>
      <c r="J51" s="144">
        <f>('Rodinne tymy'!I265)</f>
        <v>0</v>
      </c>
      <c r="K51" s="170">
        <f>('Rodinne tymy'!K265)</f>
        <v>0</v>
      </c>
      <c r="L51" s="141">
        <f>('Rodinne tymy'!L265)</f>
        <v>0</v>
      </c>
      <c r="M51" s="170">
        <f>('Rodinne tymy'!M265)</f>
        <v>0</v>
      </c>
      <c r="N51" s="141">
        <f>('Rodinne tymy'!N265)</f>
        <v>0</v>
      </c>
      <c r="O51" s="170">
        <f>('Rodinne tymy'!O265)</f>
        <v>0</v>
      </c>
      <c r="P51" s="137">
        <f>('Rodinne tymy'!P265)</f>
        <v>0</v>
      </c>
      <c r="Q51" s="170">
        <f>('Rodinne tymy'!Q265)</f>
        <v>0</v>
      </c>
      <c r="R51" s="137">
        <f>('Rodinne tymy'!R265)</f>
        <v>0</v>
      </c>
      <c r="S51" s="170">
        <f>('Rodinne tymy'!S265)</f>
        <v>0</v>
      </c>
      <c r="T51" s="141">
        <f>('Rodinne tymy'!T265)</f>
        <v>3.55</v>
      </c>
      <c r="U51" s="170">
        <f>('Rodinne tymy'!U265)</f>
        <v>217</v>
      </c>
      <c r="V51" s="137">
        <f>('Rodinne tymy'!V265)</f>
        <v>0</v>
      </c>
      <c r="W51" s="170">
        <f>('Rodinne tymy'!W265)</f>
        <v>0</v>
      </c>
      <c r="X51" s="137">
        <f>('Rodinne tymy'!X265)</f>
        <v>0</v>
      </c>
      <c r="Y51" s="170">
        <f>('Rodinne tymy'!Y265)</f>
        <v>0</v>
      </c>
      <c r="Z51" s="141">
        <f>('Rodinne tymy'!Z265)</f>
        <v>3.5</v>
      </c>
      <c r="AA51" s="170">
        <f>('Rodinne tymy'!AA265)</f>
        <v>0</v>
      </c>
      <c r="AB51" s="137">
        <f>('Rodinne tymy'!AB265)</f>
        <v>0</v>
      </c>
      <c r="AC51" s="137">
        <f>('Rodinne tymy'!AC265)</f>
        <v>0</v>
      </c>
      <c r="AD51" s="143">
        <f>('Rodinne tymy'!AD265)</f>
        <v>0</v>
      </c>
      <c r="AE51" s="170">
        <f>('Rodinne tymy'!AE265)</f>
        <v>0</v>
      </c>
      <c r="AF51" s="172">
        <f t="shared" si="2"/>
        <v>0</v>
      </c>
      <c r="AG51" s="169">
        <f t="shared" si="3"/>
        <v>217</v>
      </c>
    </row>
    <row r="52" spans="1:33" ht="12.75">
      <c r="A52" s="124" t="s">
        <v>67</v>
      </c>
      <c r="B52" s="137">
        <f>('Rodinne tymy'!C277)</f>
        <v>0</v>
      </c>
      <c r="C52" s="148" t="str">
        <f>('Rodinne tymy'!D277)</f>
        <v>Tadeáš</v>
      </c>
      <c r="D52" s="148" t="str">
        <f>('Rodinne tymy'!E277)</f>
        <v>Zavadil</v>
      </c>
      <c r="E52" s="385" t="str">
        <f>('Rodinne tymy'!F277)</f>
        <v>d</v>
      </c>
      <c r="F52" s="137">
        <f>('Rodinne tymy'!G277)</f>
        <v>0</v>
      </c>
      <c r="G52" s="137">
        <f>('Rodinne tymy'!H277)</f>
        <v>0</v>
      </c>
      <c r="H52" s="224">
        <f>('Rodinne tymy'!AT277)</f>
        <v>0</v>
      </c>
      <c r="I52" s="251">
        <f>('Rodinne tymy'!AU277)</f>
      </c>
      <c r="J52" s="144">
        <f>('Rodinne tymy'!I277)</f>
        <v>0</v>
      </c>
      <c r="K52" s="170">
        <f>('Rodinne tymy'!K277)</f>
        <v>0</v>
      </c>
      <c r="L52" s="141">
        <f>('Rodinne tymy'!L277)</f>
        <v>0</v>
      </c>
      <c r="M52" s="170">
        <f>('Rodinne tymy'!M277)</f>
        <v>0</v>
      </c>
      <c r="N52" s="141">
        <f>('Rodinne tymy'!N277)</f>
        <v>0</v>
      </c>
      <c r="O52" s="170">
        <f>('Rodinne tymy'!O277)</f>
        <v>0</v>
      </c>
      <c r="P52" s="137">
        <f>('Rodinne tymy'!P277)</f>
        <v>0</v>
      </c>
      <c r="Q52" s="170">
        <f>('Rodinne tymy'!Q277)</f>
        <v>0</v>
      </c>
      <c r="R52" s="137">
        <f>('Rodinne tymy'!R277)</f>
        <v>0</v>
      </c>
      <c r="S52" s="170">
        <f>('Rodinne tymy'!S277)</f>
        <v>0</v>
      </c>
      <c r="T52" s="141">
        <f>('Rodinne tymy'!T277)</f>
        <v>0</v>
      </c>
      <c r="U52" s="170">
        <f>('Rodinne tymy'!U277)</f>
        <v>0</v>
      </c>
      <c r="V52" s="137">
        <f>('Rodinne tymy'!V277)</f>
        <v>0</v>
      </c>
      <c r="W52" s="170">
        <f>('Rodinne tymy'!W277)</f>
        <v>0</v>
      </c>
      <c r="X52" s="137">
        <f>('Rodinne tymy'!X277)</f>
        <v>0</v>
      </c>
      <c r="Y52" s="170">
        <f>('Rodinne tymy'!Y277)</f>
        <v>0</v>
      </c>
      <c r="Z52" s="141">
        <f>('Rodinne tymy'!Z277)</f>
        <v>0</v>
      </c>
      <c r="AA52" s="170">
        <f>('Rodinne tymy'!AA277)</f>
        <v>0</v>
      </c>
      <c r="AB52" s="137">
        <f>('Rodinne tymy'!AB277)</f>
        <v>0</v>
      </c>
      <c r="AC52" s="137">
        <f>('Rodinne tymy'!AC277)</f>
        <v>0</v>
      </c>
      <c r="AD52" s="143">
        <f>('Rodinne tymy'!AD277)</f>
        <v>0</v>
      </c>
      <c r="AE52" s="170">
        <f>('Rodinne tymy'!AE277)</f>
        <v>0</v>
      </c>
      <c r="AF52" s="172">
        <f t="shared" si="2"/>
        <v>0</v>
      </c>
      <c r="AG52" s="169">
        <f t="shared" si="3"/>
        <v>0</v>
      </c>
    </row>
    <row r="53" spans="1:33" ht="12.75">
      <c r="A53" s="124" t="s">
        <v>68</v>
      </c>
      <c r="B53" s="137">
        <f>('Rodinne tymy'!C217)</f>
        <v>0</v>
      </c>
      <c r="C53" s="148" t="str">
        <f>('Rodinne tymy'!D217)</f>
        <v>Marek</v>
      </c>
      <c r="D53" s="148" t="str">
        <f>('Rodinne tymy'!E217)</f>
        <v>Breitschneider</v>
      </c>
      <c r="E53" s="385" t="str">
        <f>('Rodinne tymy'!F217)</f>
        <v>d</v>
      </c>
      <c r="F53" s="137">
        <f>('Rodinne tymy'!G217)</f>
        <v>0</v>
      </c>
      <c r="G53" s="137">
        <f>('Rodinne tymy'!H217)</f>
        <v>0</v>
      </c>
      <c r="H53" s="224">
        <f>('Rodinne tymy'!AT217)</f>
        <v>0</v>
      </c>
      <c r="I53" s="251">
        <f>('Rodinne tymy'!AU217)</f>
      </c>
      <c r="J53" s="144">
        <f>('Rodinne tymy'!I217)</f>
        <v>15.4</v>
      </c>
      <c r="K53" s="170">
        <f>('Rodinne tymy'!K217)</f>
        <v>0</v>
      </c>
      <c r="L53" s="141">
        <f>('Rodinne tymy'!L217)</f>
        <v>0</v>
      </c>
      <c r="M53" s="170">
        <f>('Rodinne tymy'!M217)</f>
        <v>0</v>
      </c>
      <c r="N53" s="141">
        <f>('Rodinne tymy'!N217)</f>
        <v>0</v>
      </c>
      <c r="O53" s="170">
        <f>('Rodinne tymy'!O217)</f>
        <v>0</v>
      </c>
      <c r="P53" s="137">
        <f>('Rodinne tymy'!P217)</f>
        <v>0</v>
      </c>
      <c r="Q53" s="170">
        <f>('Rodinne tymy'!Q217)</f>
        <v>0</v>
      </c>
      <c r="R53" s="137">
        <f>('Rodinne tymy'!R217)</f>
        <v>0</v>
      </c>
      <c r="S53" s="170">
        <f>('Rodinne tymy'!S217)</f>
        <v>0</v>
      </c>
      <c r="T53" s="141">
        <f>('Rodinne tymy'!T217)</f>
        <v>0</v>
      </c>
      <c r="U53" s="170">
        <f>('Rodinne tymy'!U217)</f>
        <v>0</v>
      </c>
      <c r="V53" s="137">
        <f>('Rodinne tymy'!V217)</f>
        <v>0</v>
      </c>
      <c r="W53" s="170">
        <f>('Rodinne tymy'!W217)</f>
        <v>0</v>
      </c>
      <c r="X53" s="137">
        <f>('Rodinne tymy'!X217)</f>
        <v>0</v>
      </c>
      <c r="Y53" s="170">
        <f>('Rodinne tymy'!Y217)</f>
        <v>0</v>
      </c>
      <c r="Z53" s="141">
        <f>('Rodinne tymy'!Z217)</f>
        <v>4.6</v>
      </c>
      <c r="AA53" s="170">
        <f>('Rodinne tymy'!AA217)</f>
        <v>0</v>
      </c>
      <c r="AB53" s="137">
        <f>('Rodinne tymy'!AB217)</f>
        <v>0</v>
      </c>
      <c r="AC53" s="137">
        <f>('Rodinne tymy'!AC217)</f>
        <v>0</v>
      </c>
      <c r="AD53" s="143">
        <f>('Rodinne tymy'!AD217)</f>
        <v>0</v>
      </c>
      <c r="AE53" s="170">
        <f>('Rodinne tymy'!AE217)</f>
        <v>0</v>
      </c>
      <c r="AF53" s="172">
        <f t="shared" si="2"/>
        <v>0</v>
      </c>
      <c r="AG53" s="169">
        <f t="shared" si="3"/>
        <v>0</v>
      </c>
    </row>
    <row r="54" spans="1:33" ht="12.75">
      <c r="A54" s="124" t="s">
        <v>69</v>
      </c>
      <c r="B54" s="137">
        <f>('Rodinne tymy'!C259)</f>
        <v>0</v>
      </c>
      <c r="C54" s="148" t="str">
        <f>('Rodinne tymy'!D259)</f>
        <v>Veronika</v>
      </c>
      <c r="D54" s="148" t="str">
        <f>('Rodinne tymy'!E259)</f>
        <v>Vlčková</v>
      </c>
      <c r="E54" s="385" t="str">
        <f>('Rodinne tymy'!F259)</f>
        <v>d</v>
      </c>
      <c r="F54" s="137">
        <f>('Rodinne tymy'!G259)</f>
        <v>0</v>
      </c>
      <c r="G54" s="137">
        <f>('Rodinne tymy'!H259)</f>
        <v>0</v>
      </c>
      <c r="H54" s="224">
        <f>('Rodinne tymy'!AT259)</f>
        <v>0</v>
      </c>
      <c r="I54" s="251">
        <f>('Rodinne tymy'!AU259)</f>
      </c>
      <c r="J54" s="144">
        <f>('Rodinne tymy'!I259)</f>
        <v>0</v>
      </c>
      <c r="K54" s="170">
        <f>('Rodinne tymy'!K259)</f>
        <v>0</v>
      </c>
      <c r="L54" s="141">
        <f>('Rodinne tymy'!L259)</f>
        <v>0</v>
      </c>
      <c r="M54" s="170">
        <f>('Rodinne tymy'!M259)</f>
        <v>0</v>
      </c>
      <c r="N54" s="141">
        <f>('Rodinne tymy'!N259)</f>
        <v>0</v>
      </c>
      <c r="O54" s="170">
        <f>('Rodinne tymy'!O259)</f>
        <v>0</v>
      </c>
      <c r="P54" s="137">
        <f>('Rodinne tymy'!P259)</f>
        <v>0</v>
      </c>
      <c r="Q54" s="170">
        <f>('Rodinne tymy'!Q259)</f>
        <v>0</v>
      </c>
      <c r="R54" s="137">
        <f>('Rodinne tymy'!R259)</f>
        <v>0</v>
      </c>
      <c r="S54" s="170">
        <f>('Rodinne tymy'!S259)</f>
        <v>0</v>
      </c>
      <c r="T54" s="141">
        <f>('Rodinne tymy'!T259)</f>
        <v>0</v>
      </c>
      <c r="U54" s="170">
        <f>('Rodinne tymy'!U259)</f>
        <v>0</v>
      </c>
      <c r="V54" s="137">
        <f>('Rodinne tymy'!V259)</f>
        <v>0</v>
      </c>
      <c r="W54" s="170">
        <f>('Rodinne tymy'!W259)</f>
        <v>0</v>
      </c>
      <c r="X54" s="137">
        <f>('Rodinne tymy'!X259)</f>
        <v>0</v>
      </c>
      <c r="Y54" s="170">
        <f>('Rodinne tymy'!Y259)</f>
        <v>0</v>
      </c>
      <c r="Z54" s="141">
        <f>('Rodinne tymy'!Z259)</f>
        <v>0</v>
      </c>
      <c r="AA54" s="170">
        <f>('Rodinne tymy'!AA259)</f>
        <v>0</v>
      </c>
      <c r="AB54" s="137">
        <f>('Rodinne tymy'!AB259)</f>
        <v>0</v>
      </c>
      <c r="AC54" s="137">
        <f>('Rodinne tymy'!AC259)</f>
        <v>0</v>
      </c>
      <c r="AD54" s="143">
        <f>('Rodinne tymy'!AD259)</f>
        <v>0</v>
      </c>
      <c r="AE54" s="170">
        <f>('Rodinne tymy'!AE259)</f>
        <v>0</v>
      </c>
      <c r="AF54" s="172">
        <f t="shared" si="2"/>
        <v>0</v>
      </c>
      <c r="AG54" s="169">
        <f t="shared" si="3"/>
        <v>0</v>
      </c>
    </row>
    <row r="55" spans="1:33" ht="12.75">
      <c r="A55" s="124" t="s">
        <v>70</v>
      </c>
      <c r="B55" s="137">
        <f>('Rodinne tymy'!C271)</f>
        <v>0</v>
      </c>
      <c r="C55" s="148" t="str">
        <f>('Rodinne tymy'!D271)</f>
        <v>Oldřich</v>
      </c>
      <c r="D55" s="148" t="str">
        <f>('Rodinne tymy'!E271)</f>
        <v>Suchopár</v>
      </c>
      <c r="E55" s="385" t="str">
        <f>('Rodinne tymy'!F271)</f>
        <v>d</v>
      </c>
      <c r="F55" s="137">
        <f>('Rodinne tymy'!G271)</f>
        <v>0</v>
      </c>
      <c r="G55" s="137">
        <f>('Rodinne tymy'!H271)</f>
        <v>0</v>
      </c>
      <c r="H55" s="224">
        <f>('Rodinne tymy'!AT271)</f>
        <v>0</v>
      </c>
      <c r="I55" s="251">
        <f>('Rodinne tymy'!AU271)</f>
      </c>
      <c r="J55" s="144">
        <f>('Rodinne tymy'!I271)</f>
        <v>0</v>
      </c>
      <c r="K55" s="170">
        <f>('Rodinne tymy'!K271)</f>
        <v>0</v>
      </c>
      <c r="L55" s="141">
        <f>('Rodinne tymy'!L271)</f>
        <v>0</v>
      </c>
      <c r="M55" s="170">
        <f>('Rodinne tymy'!M271)</f>
        <v>0</v>
      </c>
      <c r="N55" s="141">
        <f>('Rodinne tymy'!N271)</f>
        <v>0</v>
      </c>
      <c r="O55" s="170">
        <f>('Rodinne tymy'!O271)</f>
        <v>0</v>
      </c>
      <c r="P55" s="137">
        <f>('Rodinne tymy'!P271)</f>
        <v>0</v>
      </c>
      <c r="Q55" s="170">
        <f>('Rodinne tymy'!Q271)</f>
        <v>0</v>
      </c>
      <c r="R55" s="137">
        <f>('Rodinne tymy'!R271)</f>
        <v>0</v>
      </c>
      <c r="S55" s="170">
        <f>('Rodinne tymy'!S271)</f>
        <v>0</v>
      </c>
      <c r="T55" s="141">
        <f>('Rodinne tymy'!T271)</f>
        <v>0</v>
      </c>
      <c r="U55" s="170">
        <f>('Rodinne tymy'!U271)</f>
        <v>0</v>
      </c>
      <c r="V55" s="137">
        <f>('Rodinne tymy'!V271)</f>
        <v>0</v>
      </c>
      <c r="W55" s="170">
        <f>('Rodinne tymy'!W271)</f>
        <v>0</v>
      </c>
      <c r="X55" s="137">
        <f>('Rodinne tymy'!X271)</f>
        <v>0</v>
      </c>
      <c r="Y55" s="170">
        <f>('Rodinne tymy'!Y271)</f>
        <v>0</v>
      </c>
      <c r="Z55" s="141">
        <f>('Rodinne tymy'!Z271)</f>
        <v>3.3</v>
      </c>
      <c r="AA55" s="170">
        <f>('Rodinne tymy'!AA271)</f>
        <v>0</v>
      </c>
      <c r="AB55" s="137">
        <f>('Rodinne tymy'!AB271)</f>
        <v>0</v>
      </c>
      <c r="AC55" s="137">
        <f>('Rodinne tymy'!AC271)</f>
        <v>0</v>
      </c>
      <c r="AD55" s="143">
        <f>('Rodinne tymy'!AD271)</f>
        <v>0</v>
      </c>
      <c r="AE55" s="170">
        <f>('Rodinne tymy'!AE271)</f>
        <v>0</v>
      </c>
      <c r="AF55" s="172">
        <f t="shared" si="2"/>
        <v>0</v>
      </c>
      <c r="AG55" s="169">
        <f t="shared" si="3"/>
        <v>0</v>
      </c>
    </row>
    <row r="56" spans="1:33" ht="12.75">
      <c r="A56" s="124" t="s">
        <v>71</v>
      </c>
      <c r="B56" s="137">
        <f>('Rodinne tymy'!C289)</f>
        <v>0</v>
      </c>
      <c r="C56" s="148">
        <f>('Rodinne tymy'!D289)</f>
        <v>0</v>
      </c>
      <c r="D56" s="148">
        <f>('Rodinne tymy'!E289)</f>
        <v>0</v>
      </c>
      <c r="E56" s="385" t="str">
        <f>('Rodinne tymy'!F289)</f>
        <v>r</v>
      </c>
      <c r="F56" s="137">
        <f>('Rodinne tymy'!G289)</f>
        <v>0</v>
      </c>
      <c r="G56" s="137">
        <f>('Rodinne tymy'!H289)</f>
        <v>0</v>
      </c>
      <c r="H56" s="224">
        <f>('Rodinne tymy'!AT289)</f>
        <v>0</v>
      </c>
      <c r="I56" s="251">
        <f>('Rodinne tymy'!AU289)</f>
      </c>
      <c r="J56" s="144">
        <f>('Rodinne tymy'!I289)</f>
        <v>0</v>
      </c>
      <c r="K56" s="170">
        <f>('Rodinne tymy'!K289)</f>
        <v>0</v>
      </c>
      <c r="L56" s="141">
        <f>('Rodinne tymy'!L289)</f>
        <v>0</v>
      </c>
      <c r="M56" s="170">
        <f>('Rodinne tymy'!M289)</f>
        <v>0</v>
      </c>
      <c r="N56" s="141">
        <f>('Rodinne tymy'!N289)</f>
        <v>0</v>
      </c>
      <c r="O56" s="170">
        <f>('Rodinne tymy'!O289)</f>
        <v>0</v>
      </c>
      <c r="P56" s="137">
        <f>('Rodinne tymy'!P289)</f>
        <v>0</v>
      </c>
      <c r="Q56" s="170">
        <f>('Rodinne tymy'!Q289)</f>
        <v>0</v>
      </c>
      <c r="R56" s="137">
        <f>('Rodinne tymy'!R289)</f>
        <v>0</v>
      </c>
      <c r="S56" s="170">
        <f>('Rodinne tymy'!S289)</f>
        <v>0</v>
      </c>
      <c r="T56" s="141">
        <f>('Rodinne tymy'!T289)</f>
        <v>0</v>
      </c>
      <c r="U56" s="170">
        <f>('Rodinne tymy'!U289)</f>
        <v>0</v>
      </c>
      <c r="V56" s="137">
        <f>('Rodinne tymy'!V289)</f>
        <v>0</v>
      </c>
      <c r="W56" s="170">
        <f>('Rodinne tymy'!W289)</f>
        <v>0</v>
      </c>
      <c r="X56" s="137">
        <f>('Rodinne tymy'!X289)</f>
        <v>0</v>
      </c>
      <c r="Y56" s="170">
        <f>('Rodinne tymy'!Y289)</f>
        <v>0</v>
      </c>
      <c r="Z56" s="141">
        <f>('Rodinne tymy'!Z289)</f>
        <v>0</v>
      </c>
      <c r="AA56" s="170">
        <f>('Rodinne tymy'!AA289)</f>
        <v>0</v>
      </c>
      <c r="AB56" s="137">
        <f>('Rodinne tymy'!AB289)</f>
        <v>0</v>
      </c>
      <c r="AC56" s="137">
        <f>('Rodinne tymy'!AC289)</f>
        <v>0</v>
      </c>
      <c r="AD56" s="143">
        <f>('Rodinne tymy'!AD289)</f>
        <v>0</v>
      </c>
      <c r="AE56" s="170">
        <f>('Rodinne tymy'!AE289)</f>
        <v>0</v>
      </c>
      <c r="AF56" s="172">
        <f t="shared" si="2"/>
        <v>0</v>
      </c>
      <c r="AG56" s="169">
        <f t="shared" si="3"/>
        <v>0</v>
      </c>
    </row>
    <row r="57" spans="1:33" ht="12.75">
      <c r="A57" s="124" t="s">
        <v>72</v>
      </c>
      <c r="B57" s="137">
        <f>('Rodinne tymy'!C295)</f>
        <v>0</v>
      </c>
      <c r="C57" s="148">
        <f>('Rodinne tymy'!D295)</f>
        <v>0</v>
      </c>
      <c r="D57" s="148">
        <f>('Rodinne tymy'!E295)</f>
        <v>0</v>
      </c>
      <c r="E57" s="385" t="str">
        <f>('Rodinne tymy'!F295)</f>
        <v>r</v>
      </c>
      <c r="F57" s="137">
        <f>('Rodinne tymy'!G295)</f>
        <v>0</v>
      </c>
      <c r="G57" s="137">
        <f>('Rodinne tymy'!H295)</f>
        <v>0</v>
      </c>
      <c r="H57" s="224">
        <f>('Rodinne tymy'!AT295)</f>
        <v>0</v>
      </c>
      <c r="I57" s="251">
        <f>('Rodinne tymy'!AU295)</f>
      </c>
      <c r="J57" s="144">
        <f>('Rodinne tymy'!I295)</f>
        <v>0</v>
      </c>
      <c r="K57" s="170">
        <f>('Rodinne tymy'!K295)</f>
        <v>0</v>
      </c>
      <c r="L57" s="141">
        <f>('Rodinne tymy'!L295)</f>
        <v>0</v>
      </c>
      <c r="M57" s="170">
        <f>('Rodinne tymy'!M295)</f>
        <v>0</v>
      </c>
      <c r="N57" s="141">
        <f>('Rodinne tymy'!N295)</f>
        <v>0</v>
      </c>
      <c r="O57" s="170">
        <f>('Rodinne tymy'!O295)</f>
        <v>0</v>
      </c>
      <c r="P57" s="137">
        <f>('Rodinne tymy'!P295)</f>
        <v>0</v>
      </c>
      <c r="Q57" s="170">
        <f>('Rodinne tymy'!Q295)</f>
        <v>0</v>
      </c>
      <c r="R57" s="137">
        <f>('Rodinne tymy'!R295)</f>
        <v>0</v>
      </c>
      <c r="S57" s="170">
        <f>('Rodinne tymy'!S295)</f>
        <v>0</v>
      </c>
      <c r="T57" s="141">
        <f>('Rodinne tymy'!T295)</f>
        <v>0</v>
      </c>
      <c r="U57" s="170">
        <f>('Rodinne tymy'!U295)</f>
        <v>0</v>
      </c>
      <c r="V57" s="137">
        <f>('Rodinne tymy'!V295)</f>
        <v>0</v>
      </c>
      <c r="W57" s="170">
        <f>('Rodinne tymy'!W295)</f>
        <v>0</v>
      </c>
      <c r="X57" s="137">
        <f>('Rodinne tymy'!X295)</f>
        <v>0</v>
      </c>
      <c r="Y57" s="170">
        <f>('Rodinne tymy'!Y295)</f>
        <v>0</v>
      </c>
      <c r="Z57" s="141">
        <f>('Rodinne tymy'!Z295)</f>
        <v>0</v>
      </c>
      <c r="AA57" s="170">
        <f>('Rodinne tymy'!AA295)</f>
        <v>0</v>
      </c>
      <c r="AB57" s="137">
        <f>('Rodinne tymy'!AB295)</f>
        <v>0</v>
      </c>
      <c r="AC57" s="137">
        <f>('Rodinne tymy'!AC295)</f>
        <v>0</v>
      </c>
      <c r="AD57" s="143">
        <f>('Rodinne tymy'!AD295)</f>
        <v>0</v>
      </c>
      <c r="AE57" s="170">
        <f>('Rodinne tymy'!AE295)</f>
        <v>0</v>
      </c>
      <c r="AF57" s="172">
        <f t="shared" si="2"/>
        <v>0</v>
      </c>
      <c r="AG57" s="169">
        <f t="shared" si="3"/>
        <v>0</v>
      </c>
    </row>
    <row r="58" spans="1:33" ht="12.75">
      <c r="A58" s="124" t="s">
        <v>73</v>
      </c>
      <c r="B58" s="137">
        <f>('Rodinne tymy'!C301)</f>
        <v>0</v>
      </c>
      <c r="C58" s="148">
        <f>('Rodinne tymy'!D301)</f>
        <v>0</v>
      </c>
      <c r="D58" s="148">
        <f>('Rodinne tymy'!E301)</f>
        <v>0</v>
      </c>
      <c r="E58" s="385" t="str">
        <f>('Rodinne tymy'!F301)</f>
        <v>r</v>
      </c>
      <c r="F58" s="137">
        <f>('Rodinne tymy'!G301)</f>
        <v>0</v>
      </c>
      <c r="G58" s="137">
        <f>('Rodinne tymy'!H301)</f>
        <v>0</v>
      </c>
      <c r="H58" s="224">
        <f>('Rodinne tymy'!AT301)</f>
        <v>0</v>
      </c>
      <c r="I58" s="251">
        <f>('Rodinne tymy'!AU301)</f>
      </c>
      <c r="J58" s="144">
        <f>('Rodinne tymy'!I301)</f>
        <v>0</v>
      </c>
      <c r="K58" s="170">
        <f>('Rodinne tymy'!K301)</f>
        <v>0</v>
      </c>
      <c r="L58" s="141">
        <f>('Rodinne tymy'!L301)</f>
        <v>0</v>
      </c>
      <c r="M58" s="170">
        <f>('Rodinne tymy'!M301)</f>
        <v>0</v>
      </c>
      <c r="N58" s="141">
        <f>('Rodinne tymy'!N301)</f>
        <v>0</v>
      </c>
      <c r="O58" s="170">
        <f>('Rodinne tymy'!O301)</f>
        <v>0</v>
      </c>
      <c r="P58" s="137">
        <f>('Rodinne tymy'!P301)</f>
        <v>0</v>
      </c>
      <c r="Q58" s="170">
        <f>('Rodinne tymy'!Q301)</f>
        <v>0</v>
      </c>
      <c r="R58" s="137">
        <f>('Rodinne tymy'!R301)</f>
        <v>0</v>
      </c>
      <c r="S58" s="170">
        <f>('Rodinne tymy'!S301)</f>
        <v>0</v>
      </c>
      <c r="T58" s="141">
        <f>('Rodinne tymy'!T301)</f>
        <v>0</v>
      </c>
      <c r="U58" s="170">
        <f>('Rodinne tymy'!U301)</f>
        <v>0</v>
      </c>
      <c r="V58" s="137">
        <f>('Rodinne tymy'!V301)</f>
        <v>0</v>
      </c>
      <c r="W58" s="170">
        <f>('Rodinne tymy'!W301)</f>
        <v>0</v>
      </c>
      <c r="X58" s="137">
        <f>('Rodinne tymy'!X301)</f>
        <v>0</v>
      </c>
      <c r="Y58" s="170">
        <f>('Rodinne tymy'!Y301)</f>
        <v>0</v>
      </c>
      <c r="Z58" s="141">
        <f>('Rodinne tymy'!Z301)</f>
        <v>0</v>
      </c>
      <c r="AA58" s="170">
        <f>('Rodinne tymy'!AA301)</f>
        <v>0</v>
      </c>
      <c r="AB58" s="137">
        <f>('Rodinne tymy'!AB301)</f>
        <v>0</v>
      </c>
      <c r="AC58" s="137">
        <f>('Rodinne tymy'!AC301)</f>
        <v>0</v>
      </c>
      <c r="AD58" s="143">
        <f>('Rodinne tymy'!AD301)</f>
        <v>0</v>
      </c>
      <c r="AE58" s="170">
        <f>('Rodinne tymy'!AE301)</f>
        <v>0</v>
      </c>
      <c r="AF58" s="172">
        <f t="shared" si="2"/>
        <v>0</v>
      </c>
      <c r="AG58" s="169">
        <f t="shared" si="3"/>
        <v>0</v>
      </c>
    </row>
    <row r="59" spans="1:33" ht="12.75">
      <c r="A59" s="124" t="s">
        <v>74</v>
      </c>
      <c r="B59" s="137">
        <f>('Rodinne tymy'!C307)</f>
        <v>0</v>
      </c>
      <c r="C59" s="148">
        <f>('Rodinne tymy'!D307)</f>
        <v>0</v>
      </c>
      <c r="D59" s="148">
        <f>('Rodinne tymy'!E307)</f>
        <v>0</v>
      </c>
      <c r="E59" s="385" t="str">
        <f>('Rodinne tymy'!F307)</f>
        <v>r</v>
      </c>
      <c r="F59" s="137">
        <f>('Rodinne tymy'!G307)</f>
        <v>0</v>
      </c>
      <c r="G59" s="137">
        <f>('Rodinne tymy'!H307)</f>
        <v>0</v>
      </c>
      <c r="H59" s="224">
        <f>('Rodinne tymy'!AT307)</f>
        <v>0</v>
      </c>
      <c r="I59" s="251">
        <f>('Rodinne tymy'!AU307)</f>
      </c>
      <c r="J59" s="144">
        <f>('Rodinne tymy'!I307)</f>
        <v>0</v>
      </c>
      <c r="K59" s="170">
        <f>('Rodinne tymy'!K307)</f>
        <v>0</v>
      </c>
      <c r="L59" s="141">
        <f>('Rodinne tymy'!L307)</f>
        <v>0</v>
      </c>
      <c r="M59" s="170">
        <f>('Rodinne tymy'!M307)</f>
        <v>0</v>
      </c>
      <c r="N59" s="141">
        <f>('Rodinne tymy'!N307)</f>
        <v>0</v>
      </c>
      <c r="O59" s="170">
        <f>('Rodinne tymy'!O307)</f>
        <v>0</v>
      </c>
      <c r="P59" s="137">
        <f>('Rodinne tymy'!P307)</f>
        <v>0</v>
      </c>
      <c r="Q59" s="170">
        <f>('Rodinne tymy'!Q307)</f>
        <v>0</v>
      </c>
      <c r="R59" s="137">
        <f>('Rodinne tymy'!R307)</f>
        <v>0</v>
      </c>
      <c r="S59" s="170">
        <f>('Rodinne tymy'!S307)</f>
        <v>0</v>
      </c>
      <c r="T59" s="141">
        <f>('Rodinne tymy'!T307)</f>
        <v>0</v>
      </c>
      <c r="U59" s="170">
        <f>('Rodinne tymy'!U307)</f>
        <v>0</v>
      </c>
      <c r="V59" s="137">
        <f>('Rodinne tymy'!V307)</f>
        <v>0</v>
      </c>
      <c r="W59" s="170">
        <f>('Rodinne tymy'!W307)</f>
        <v>0</v>
      </c>
      <c r="X59" s="137">
        <f>('Rodinne tymy'!X307)</f>
        <v>0</v>
      </c>
      <c r="Y59" s="170">
        <f>('Rodinne tymy'!Y307)</f>
        <v>0</v>
      </c>
      <c r="Z59" s="141">
        <f>('Rodinne tymy'!Z307)</f>
        <v>0</v>
      </c>
      <c r="AA59" s="170">
        <f>('Rodinne tymy'!AA307)</f>
        <v>0</v>
      </c>
      <c r="AB59" s="137">
        <f>('Rodinne tymy'!AB307)</f>
        <v>0</v>
      </c>
      <c r="AC59" s="137">
        <f>('Rodinne tymy'!AC307)</f>
        <v>0</v>
      </c>
      <c r="AD59" s="143">
        <f>('Rodinne tymy'!AD307)</f>
        <v>0</v>
      </c>
      <c r="AE59" s="170">
        <f>('Rodinne tymy'!AE307)</f>
        <v>0</v>
      </c>
      <c r="AF59" s="172">
        <f t="shared" si="2"/>
        <v>0</v>
      </c>
      <c r="AG59" s="169">
        <f t="shared" si="3"/>
        <v>0</v>
      </c>
    </row>
  </sheetData>
  <sheetProtection formatCells="0" sort="0"/>
  <mergeCells count="9">
    <mergeCell ref="J6:AG6"/>
    <mergeCell ref="C5:H5"/>
    <mergeCell ref="C1:AG1"/>
    <mergeCell ref="R3:S3"/>
    <mergeCell ref="T3:W3"/>
    <mergeCell ref="Y3:AC3"/>
    <mergeCell ref="AD3:AG3"/>
    <mergeCell ref="J5:AG5"/>
    <mergeCell ref="D3:N3"/>
  </mergeCells>
  <printOptions/>
  <pageMargins left="0" right="0" top="0.5905511811023623" bottom="0.3937007874015748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="85" zoomScaleNormal="85" zoomScalePageLayoutView="0" workbookViewId="0" topLeftCell="A22">
      <selection activeCell="B1" sqref="B1"/>
    </sheetView>
  </sheetViews>
  <sheetFormatPr defaultColWidth="9.140625" defaultRowHeight="12.75"/>
  <cols>
    <col min="1" max="1" width="2.57421875" style="28" customWidth="1"/>
    <col min="2" max="2" width="3.00390625" style="0" customWidth="1"/>
    <col min="3" max="3" width="5.57421875" style="74" customWidth="1"/>
    <col min="4" max="4" width="14.8515625" style="0" customWidth="1"/>
    <col min="5" max="5" width="14.7109375" style="0" customWidth="1"/>
    <col min="6" max="6" width="3.7109375" style="0" customWidth="1"/>
    <col min="7" max="7" width="3.7109375" style="357" customWidth="1"/>
    <col min="8" max="8" width="21.421875" style="0" customWidth="1"/>
    <col min="9" max="12" width="8.7109375" style="0" customWidth="1"/>
  </cols>
  <sheetData>
    <row r="1" spans="1:7" ht="30" customHeight="1">
      <c r="A1" s="203"/>
      <c r="B1" s="429" t="s">
        <v>90</v>
      </c>
      <c r="C1" s="91"/>
      <c r="D1" s="29"/>
      <c r="E1" s="29"/>
      <c r="F1" s="28"/>
      <c r="G1" s="356"/>
    </row>
    <row r="2" spans="2:8" ht="30" customHeight="1" thickBot="1">
      <c r="B2" s="197" t="str">
        <f>'Rodinne tymy'!C10</f>
        <v>08</v>
      </c>
      <c r="C2" s="197" t="str">
        <f>'Rodinne tymy'!G1</f>
        <v>    SOUTĚŽ ATLETICKÉ VŠESTRANNOSTI</v>
      </c>
      <c r="H2" s="286" t="s">
        <v>163</v>
      </c>
    </row>
    <row r="3" spans="1:12" ht="30" customHeight="1">
      <c r="A3" s="179"/>
      <c r="B3" s="89" t="str">
        <f>'Rodinne tymy'!C10</f>
        <v>08</v>
      </c>
      <c r="C3" s="194">
        <f>'Rodinne tymy'!C12</f>
        <v>0</v>
      </c>
      <c r="D3" s="81" t="str">
        <f>'Rodinne tymy'!D12</f>
        <v>Stanislav</v>
      </c>
      <c r="E3" s="81" t="str">
        <f>'Rodinne tymy'!E12</f>
        <v>Vandírek</v>
      </c>
      <c r="F3" s="72">
        <f>'Rodinne tymy'!G12</f>
        <v>0</v>
      </c>
      <c r="G3" s="360">
        <f>'Rodinne tymy'!H12</f>
        <v>0</v>
      </c>
      <c r="H3" s="73">
        <f>'Rodinne tymy'!D10</f>
        <v>0</v>
      </c>
      <c r="I3" s="65"/>
      <c r="J3" s="65"/>
      <c r="K3" s="65"/>
      <c r="L3" s="66"/>
    </row>
    <row r="4" spans="2:12" ht="30" customHeight="1">
      <c r="B4" s="85" t="str">
        <f>'Rodinne tymy'!C16</f>
        <v>19</v>
      </c>
      <c r="C4" s="192">
        <f>'Rodinne tymy'!C18</f>
        <v>0</v>
      </c>
      <c r="D4" s="78" t="str">
        <f>'Rodinne tymy'!D18</f>
        <v>Dominik</v>
      </c>
      <c r="E4" s="78" t="str">
        <f>'Rodinne tymy'!E18</f>
        <v>Gnip</v>
      </c>
      <c r="F4" s="83">
        <f>'Rodinne tymy'!G18</f>
        <v>0</v>
      </c>
      <c r="G4" s="361">
        <f>'Rodinne tymy'!H18</f>
        <v>0</v>
      </c>
      <c r="H4" s="79">
        <f>'Rodinne tymy'!D16</f>
        <v>0</v>
      </c>
      <c r="I4" s="67"/>
      <c r="J4" s="67"/>
      <c r="K4" s="67"/>
      <c r="L4" s="68"/>
    </row>
    <row r="5" spans="2:12" ht="30" customHeight="1">
      <c r="B5" s="85" t="str">
        <f>'Rodinne tymy'!C22</f>
        <v>06</v>
      </c>
      <c r="C5" s="192">
        <f>'Rodinne tymy'!C24</f>
        <v>0</v>
      </c>
      <c r="D5" s="78" t="str">
        <f>'Rodinne tymy'!D24</f>
        <v>Jaroslav</v>
      </c>
      <c r="E5" s="78" t="str">
        <f>'Rodinne tymy'!E24</f>
        <v>Toman</v>
      </c>
      <c r="F5" s="83">
        <f>'Rodinne tymy'!G24</f>
        <v>0</v>
      </c>
      <c r="G5" s="361">
        <f>'Rodinne tymy'!H24</f>
        <v>0</v>
      </c>
      <c r="H5" s="79">
        <f>'Rodinne tymy'!D22</f>
        <v>0</v>
      </c>
      <c r="I5" s="67"/>
      <c r="J5" s="67"/>
      <c r="K5" s="67"/>
      <c r="L5" s="68"/>
    </row>
    <row r="6" spans="2:12" ht="30" customHeight="1" thickBot="1">
      <c r="B6" s="195" t="str">
        <f>'Rodinne tymy'!C28</f>
        <v>16</v>
      </c>
      <c r="C6" s="196">
        <f>'Rodinne tymy'!C30</f>
        <v>0</v>
      </c>
      <c r="D6" s="425" t="str">
        <f>'Rodinne tymy'!D30</f>
        <v>Zdeněk</v>
      </c>
      <c r="E6" s="425" t="str">
        <f>'Rodinne tymy'!E30</f>
        <v>Míka</v>
      </c>
      <c r="F6" s="86">
        <f>'Rodinne tymy'!G30</f>
        <v>0</v>
      </c>
      <c r="G6" s="362">
        <f>'Rodinne tymy'!H30</f>
        <v>0</v>
      </c>
      <c r="H6" s="77">
        <f>'Rodinne tymy'!D28</f>
        <v>0</v>
      </c>
      <c r="I6" s="69"/>
      <c r="J6" s="69"/>
      <c r="K6" s="69"/>
      <c r="L6" s="70"/>
    </row>
    <row r="7" spans="2:12" s="28" customFormat="1" ht="19.5" customHeight="1">
      <c r="B7" s="255" t="str">
        <f>'Rodinne tymy'!C28</f>
        <v>16</v>
      </c>
      <c r="C7" s="201"/>
      <c r="D7" s="254"/>
      <c r="E7" s="254"/>
      <c r="F7" s="256"/>
      <c r="G7" s="363"/>
      <c r="H7" s="255"/>
      <c r="I7" s="203"/>
      <c r="J7" s="203"/>
      <c r="K7" s="203"/>
      <c r="L7" s="203"/>
    </row>
    <row r="8" spans="2:12" ht="30" customHeight="1" thickBot="1">
      <c r="B8" s="197" t="str">
        <f>'Rodinne tymy'!C34</f>
        <v>01</v>
      </c>
      <c r="C8" s="197" t="str">
        <f>'Rodinne tymy'!G1</f>
        <v>    SOUTĚŽ ATLETICKÉ VŠESTRANNOSTI</v>
      </c>
      <c r="D8" s="198"/>
      <c r="E8" s="198"/>
      <c r="F8" s="198"/>
      <c r="G8" s="359"/>
      <c r="H8" s="286" t="s">
        <v>163</v>
      </c>
      <c r="I8" s="198"/>
      <c r="J8" s="198"/>
      <c r="K8" s="198"/>
      <c r="L8" s="198"/>
    </row>
    <row r="9" spans="2:12" ht="30" customHeight="1">
      <c r="B9" s="75" t="str">
        <f>'Rodinne tymy'!C34</f>
        <v>01</v>
      </c>
      <c r="C9" s="90">
        <f>'Rodinne tymy'!C36</f>
        <v>0</v>
      </c>
      <c r="D9" s="81" t="str">
        <f>'Rodinne tymy'!D36</f>
        <v>Radek</v>
      </c>
      <c r="E9" s="81" t="str">
        <f>'Rodinne tymy'!E36</f>
        <v>Zavřel</v>
      </c>
      <c r="F9" s="84">
        <f>'Rodinne tymy'!G36</f>
        <v>37</v>
      </c>
      <c r="G9" s="360">
        <f>'Rodinne tymy'!H36</f>
        <v>0</v>
      </c>
      <c r="H9" s="73">
        <f>'Rodinne tymy'!D34</f>
        <v>0</v>
      </c>
      <c r="I9" s="65"/>
      <c r="J9" s="65"/>
      <c r="K9" s="65"/>
      <c r="L9" s="66"/>
    </row>
    <row r="10" spans="2:12" ht="30" customHeight="1">
      <c r="B10" s="85" t="str">
        <f>'Rodinne tymy'!C40</f>
        <v>02</v>
      </c>
      <c r="C10" s="192">
        <f>'Rodinne tymy'!C42</f>
        <v>0</v>
      </c>
      <c r="D10" s="78" t="str">
        <f>'Rodinne tymy'!D42</f>
        <v>Radek</v>
      </c>
      <c r="E10" s="78" t="str">
        <f>'Rodinne tymy'!E42</f>
        <v>Zápotocký</v>
      </c>
      <c r="F10" s="83">
        <f>'Rodinne tymy'!G42</f>
        <v>8</v>
      </c>
      <c r="G10" s="361">
        <f>'Rodinne tymy'!H42</f>
        <v>0</v>
      </c>
      <c r="H10" s="79">
        <f>'Rodinne tymy'!D40</f>
        <v>0</v>
      </c>
      <c r="I10" s="67"/>
      <c r="J10" s="67"/>
      <c r="K10" s="67"/>
      <c r="L10" s="68"/>
    </row>
    <row r="11" spans="2:12" ht="30" customHeight="1">
      <c r="B11" s="85" t="str">
        <f>'Rodinne tymy'!C46</f>
        <v>13</v>
      </c>
      <c r="C11" s="192">
        <f>'Rodinne tymy'!C48</f>
        <v>0</v>
      </c>
      <c r="D11" s="78" t="str">
        <f>'Rodinne tymy'!D48</f>
        <v>Valdemar</v>
      </c>
      <c r="E11" s="78" t="str">
        <f>'Rodinne tymy'!E48</f>
        <v>Škván</v>
      </c>
      <c r="F11" s="83">
        <f>'Rodinne tymy'!G48</f>
        <v>0</v>
      </c>
      <c r="G11" s="361">
        <f>'Rodinne tymy'!H48</f>
        <v>0</v>
      </c>
      <c r="H11" s="79">
        <f>'Rodinne tymy'!D46</f>
        <v>0</v>
      </c>
      <c r="I11" s="67"/>
      <c r="J11" s="67"/>
      <c r="K11" s="67"/>
      <c r="L11" s="68"/>
    </row>
    <row r="12" spans="2:12" ht="30" customHeight="1" thickBot="1">
      <c r="B12" s="76" t="str">
        <f>'Rodinne tymy'!C52</f>
        <v>24</v>
      </c>
      <c r="C12" s="196">
        <f>'Rodinne tymy'!C54</f>
        <v>0</v>
      </c>
      <c r="D12" s="425" t="str">
        <f>'Rodinne tymy'!D54</f>
        <v>Daniel</v>
      </c>
      <c r="E12" s="425" t="str">
        <f>'Rodinne tymy'!E54</f>
        <v>Řehák</v>
      </c>
      <c r="F12" s="86">
        <f>'Rodinne tymy'!G54</f>
        <v>0</v>
      </c>
      <c r="G12" s="362">
        <f>'Rodinne tymy'!H54</f>
        <v>0</v>
      </c>
      <c r="H12" s="77">
        <f>'Rodinne tymy'!D52</f>
        <v>0</v>
      </c>
      <c r="I12" s="69"/>
      <c r="J12" s="69"/>
      <c r="K12" s="69"/>
      <c r="L12" s="70"/>
    </row>
    <row r="13" spans="2:12" ht="30" customHeight="1">
      <c r="B13" s="197" t="str">
        <f>'Rodinne tymy'!C52</f>
        <v>24</v>
      </c>
      <c r="C13" s="252"/>
      <c r="D13" s="254"/>
      <c r="E13" s="254"/>
      <c r="F13" s="253"/>
      <c r="G13" s="358"/>
      <c r="H13" s="197"/>
      <c r="I13" s="71"/>
      <c r="J13" s="71"/>
      <c r="K13" s="71"/>
      <c r="L13" s="71"/>
    </row>
    <row r="14" spans="2:12" ht="30" customHeight="1" thickBot="1">
      <c r="B14" s="199" t="str">
        <f>'Rodinne tymy'!C58</f>
        <v>29</v>
      </c>
      <c r="C14" s="197" t="str">
        <f>'Rodinne tymy'!G1</f>
        <v>    SOUTĚŽ ATLETICKÉ VŠESTRANNOSTI</v>
      </c>
      <c r="D14" s="198"/>
      <c r="E14" s="198"/>
      <c r="F14" s="198"/>
      <c r="G14" s="359"/>
      <c r="H14" s="286" t="s">
        <v>163</v>
      </c>
      <c r="I14" s="198"/>
      <c r="J14" s="198"/>
      <c r="K14" s="198"/>
      <c r="L14" s="198"/>
    </row>
    <row r="15" spans="2:12" ht="30" customHeight="1">
      <c r="B15" s="75" t="str">
        <f>'Rodinne tymy'!C58</f>
        <v>29</v>
      </c>
      <c r="C15" s="90">
        <f>'Rodinne tymy'!C60</f>
        <v>0</v>
      </c>
      <c r="D15" s="81" t="str">
        <f>'Rodinne tymy'!D60</f>
        <v>Marek</v>
      </c>
      <c r="E15" s="81" t="str">
        <f>'Rodinne tymy'!E60</f>
        <v>Šedlbauer</v>
      </c>
      <c r="F15" s="84">
        <f>'Rodinne tymy'!G60</f>
        <v>0</v>
      </c>
      <c r="G15" s="360">
        <f>'Rodinne tymy'!H60</f>
        <v>0</v>
      </c>
      <c r="H15" s="73">
        <f>'Rodinne tymy'!D58</f>
        <v>0</v>
      </c>
      <c r="I15" s="65"/>
      <c r="J15" s="65"/>
      <c r="K15" s="65"/>
      <c r="L15" s="66"/>
    </row>
    <row r="16" spans="2:12" ht="30" customHeight="1">
      <c r="B16" s="85" t="str">
        <f>'Rodinne tymy'!C64</f>
        <v>44</v>
      </c>
      <c r="C16" s="192">
        <f>'Rodinne tymy'!C66</f>
        <v>0</v>
      </c>
      <c r="D16" s="78" t="str">
        <f>'Rodinne tymy'!D66</f>
        <v>Lukáš</v>
      </c>
      <c r="E16" s="78" t="str">
        <f>'Rodinne tymy'!E66</f>
        <v>Teplý</v>
      </c>
      <c r="F16" s="83">
        <f>'Rodinne tymy'!G66</f>
        <v>0</v>
      </c>
      <c r="G16" s="361">
        <f>'Rodinne tymy'!H66</f>
        <v>0</v>
      </c>
      <c r="H16" s="79">
        <f>'Rodinne tymy'!D64</f>
        <v>0</v>
      </c>
      <c r="I16" s="67"/>
      <c r="J16" s="67"/>
      <c r="K16" s="67"/>
      <c r="L16" s="68"/>
    </row>
    <row r="17" spans="2:12" ht="30" customHeight="1">
      <c r="B17" s="85" t="str">
        <f>'Rodinne tymy'!C70</f>
        <v>10</v>
      </c>
      <c r="C17" s="192">
        <f>'Rodinne tymy'!C72</f>
        <v>0</v>
      </c>
      <c r="D17" s="78" t="str">
        <f>'Rodinne tymy'!D72</f>
        <v>Petra</v>
      </c>
      <c r="E17" s="78" t="str">
        <f>'Rodinne tymy'!E72</f>
        <v>Balatková</v>
      </c>
      <c r="F17" s="83">
        <f>'Rodinne tymy'!G72</f>
        <v>0</v>
      </c>
      <c r="G17" s="361">
        <f>'Rodinne tymy'!H72</f>
        <v>0</v>
      </c>
      <c r="H17" s="79">
        <f>'Rodinne tymy'!D70</f>
        <v>0</v>
      </c>
      <c r="I17" s="67"/>
      <c r="J17" s="67"/>
      <c r="K17" s="67"/>
      <c r="L17" s="68"/>
    </row>
    <row r="18" spans="2:12" ht="30" customHeight="1" thickBot="1">
      <c r="B18" s="76" t="str">
        <f>'Rodinne tymy'!C76</f>
        <v>35</v>
      </c>
      <c r="C18" s="196">
        <f>'Rodinne tymy'!C78</f>
        <v>0</v>
      </c>
      <c r="D18" s="425" t="str">
        <f>'Rodinne tymy'!D78</f>
        <v>Jakub</v>
      </c>
      <c r="E18" s="425" t="str">
        <f>'Rodinne tymy'!E78</f>
        <v>Kubíček</v>
      </c>
      <c r="F18" s="86">
        <f>'Rodinne tymy'!G78</f>
        <v>0</v>
      </c>
      <c r="G18" s="362">
        <f>'Rodinne tymy'!H78</f>
        <v>0</v>
      </c>
      <c r="H18" s="77">
        <f>'Rodinne tymy'!D76</f>
        <v>0</v>
      </c>
      <c r="I18" s="69"/>
      <c r="J18" s="69"/>
      <c r="K18" s="69"/>
      <c r="L18" s="70"/>
    </row>
    <row r="19" spans="2:12" ht="30" customHeight="1">
      <c r="B19" s="197" t="str">
        <f>'Rodinne tymy'!C76</f>
        <v>35</v>
      </c>
      <c r="C19" s="252"/>
      <c r="D19" s="254"/>
      <c r="E19" s="254"/>
      <c r="F19" s="253"/>
      <c r="G19" s="358"/>
      <c r="H19" s="197"/>
      <c r="I19" s="71"/>
      <c r="J19" s="71"/>
      <c r="K19" s="71"/>
      <c r="L19" s="71"/>
    </row>
    <row r="20" spans="1:12" s="88" customFormat="1" ht="30" customHeight="1" thickBot="1">
      <c r="A20" s="180"/>
      <c r="B20" s="199" t="str">
        <f>'Rodinne tymy'!C82</f>
        <v>07</v>
      </c>
      <c r="C20" s="197" t="str">
        <f>'Rodinne tymy'!G1</f>
        <v>    SOUTĚŽ ATLETICKÉ VŠESTRANNOSTI</v>
      </c>
      <c r="D20" s="200"/>
      <c r="E20" s="200"/>
      <c r="F20" s="200"/>
      <c r="G20" s="364"/>
      <c r="H20" s="286" t="s">
        <v>163</v>
      </c>
      <c r="I20" s="200"/>
      <c r="J20" s="200"/>
      <c r="K20" s="200"/>
      <c r="L20" s="200"/>
    </row>
    <row r="21" spans="2:12" ht="30" customHeight="1">
      <c r="B21" s="75" t="str">
        <f>'Rodinne tymy'!C82</f>
        <v>07</v>
      </c>
      <c r="C21" s="90">
        <f>'Rodinne tymy'!C84</f>
        <v>0</v>
      </c>
      <c r="D21" s="81" t="str">
        <f>'Rodinne tymy'!D84</f>
        <v>Miroslav</v>
      </c>
      <c r="E21" s="81" t="str">
        <f>'Rodinne tymy'!E84</f>
        <v>Heger</v>
      </c>
      <c r="F21" s="84">
        <f>'Rodinne tymy'!G84</f>
        <v>0</v>
      </c>
      <c r="G21" s="360">
        <f>'Rodinne tymy'!H84</f>
        <v>0</v>
      </c>
      <c r="H21" s="73">
        <f>'Rodinne tymy'!D82</f>
        <v>0</v>
      </c>
      <c r="I21" s="65"/>
      <c r="J21" s="65"/>
      <c r="K21" s="65"/>
      <c r="L21" s="66"/>
    </row>
    <row r="22" spans="2:12" ht="30" customHeight="1">
      <c r="B22" s="85" t="str">
        <f>'Rodinne tymy'!C88</f>
        <v>12</v>
      </c>
      <c r="C22" s="192">
        <f>'Rodinne tymy'!C90</f>
        <v>0</v>
      </c>
      <c r="D22" s="78" t="str">
        <f>'Rodinne tymy'!D90</f>
        <v>Aleš</v>
      </c>
      <c r="E22" s="78" t="str">
        <f>'Rodinne tymy'!E90</f>
        <v>Vodvářka</v>
      </c>
      <c r="F22" s="83">
        <f>'Rodinne tymy'!G90</f>
        <v>0</v>
      </c>
      <c r="G22" s="361">
        <f>'Rodinne tymy'!H90</f>
        <v>0</v>
      </c>
      <c r="H22" s="79">
        <f>'Rodinne tymy'!D88</f>
        <v>0</v>
      </c>
      <c r="I22" s="67"/>
      <c r="J22" s="67"/>
      <c r="K22" s="67"/>
      <c r="L22" s="68"/>
    </row>
    <row r="23" spans="2:12" ht="30" customHeight="1">
      <c r="B23" s="85" t="str">
        <f>'Rodinne tymy'!C94</f>
        <v>05</v>
      </c>
      <c r="C23" s="192">
        <f>'Rodinne tymy'!C96</f>
        <v>0</v>
      </c>
      <c r="D23" s="78" t="str">
        <f>'Rodinne tymy'!D96</f>
        <v>Andrea</v>
      </c>
      <c r="E23" s="78" t="str">
        <f>'Rodinne tymy'!E96</f>
        <v>Rubešová</v>
      </c>
      <c r="F23" s="83">
        <f>'Rodinne tymy'!G96</f>
        <v>0</v>
      </c>
      <c r="G23" s="361">
        <f>'Rodinne tymy'!H96</f>
        <v>0</v>
      </c>
      <c r="H23" s="79">
        <f>'Rodinne tymy'!D94</f>
        <v>0</v>
      </c>
      <c r="I23" s="67"/>
      <c r="J23" s="67"/>
      <c r="K23" s="67"/>
      <c r="L23" s="68"/>
    </row>
    <row r="24" spans="2:12" ht="30" customHeight="1" thickBot="1">
      <c r="B24" s="76" t="str">
        <f>'Rodinne tymy'!C100</f>
        <v>25</v>
      </c>
      <c r="C24" s="196">
        <f>'Rodinne tymy'!C102</f>
        <v>0</v>
      </c>
      <c r="D24" s="425" t="str">
        <f>'Rodinne tymy'!D102</f>
        <v>Stanislava</v>
      </c>
      <c r="E24" s="425" t="str">
        <f>'Rodinne tymy'!E102</f>
        <v>Lukešová</v>
      </c>
      <c r="F24" s="86">
        <f>'Rodinne tymy'!G102</f>
        <v>0</v>
      </c>
      <c r="G24" s="362">
        <f>'Rodinne tymy'!H102</f>
        <v>0</v>
      </c>
      <c r="H24" s="77">
        <f>'Rodinne tymy'!D100</f>
        <v>0</v>
      </c>
      <c r="I24" s="69"/>
      <c r="J24" s="69"/>
      <c r="K24" s="69"/>
      <c r="L24" s="70"/>
    </row>
    <row r="25" spans="2:12" ht="30" customHeight="1">
      <c r="B25" s="197" t="str">
        <f>'Rodinne tymy'!C100</f>
        <v>25</v>
      </c>
      <c r="C25" s="252"/>
      <c r="D25" s="254"/>
      <c r="E25" s="254"/>
      <c r="F25" s="253"/>
      <c r="G25" s="358"/>
      <c r="H25" s="197"/>
      <c r="I25" s="71"/>
      <c r="J25" s="71"/>
      <c r="K25" s="71"/>
      <c r="L25" s="71"/>
    </row>
    <row r="26" spans="1:8" s="87" customFormat="1" ht="30" customHeight="1" thickBot="1">
      <c r="A26" s="180"/>
      <c r="B26" s="199" t="str">
        <f>'Rodinne tymy'!C106</f>
        <v>18</v>
      </c>
      <c r="C26" s="197" t="str">
        <f>'Rodinne tymy'!G1</f>
        <v>    SOUTĚŽ ATLETICKÉ VŠESTRANNOSTI</v>
      </c>
      <c r="G26" s="365"/>
      <c r="H26" s="286" t="s">
        <v>163</v>
      </c>
    </row>
    <row r="27" spans="2:12" ht="30" customHeight="1">
      <c r="B27" s="75" t="str">
        <f>'Rodinne tymy'!C106</f>
        <v>18</v>
      </c>
      <c r="C27" s="90">
        <f>'Rodinne tymy'!C108</f>
        <v>0</v>
      </c>
      <c r="D27" s="81" t="str">
        <f>'Rodinne tymy'!D108</f>
        <v>Jan</v>
      </c>
      <c r="E27" s="81" t="str">
        <f>'Rodinne tymy'!E108</f>
        <v>Škoda</v>
      </c>
      <c r="F27" s="84">
        <f>'Rodinne tymy'!G108</f>
        <v>0</v>
      </c>
      <c r="G27" s="360">
        <f>'Rodinne tymy'!H108</f>
        <v>0</v>
      </c>
      <c r="H27" s="73">
        <f>'Rodinne tymy'!D106</f>
        <v>0</v>
      </c>
      <c r="I27" s="65"/>
      <c r="J27" s="65"/>
      <c r="K27" s="65"/>
      <c r="L27" s="66"/>
    </row>
    <row r="28" spans="2:12" ht="30" customHeight="1">
      <c r="B28" s="85" t="str">
        <f>'Rodinne tymy'!C112</f>
        <v>20</v>
      </c>
      <c r="C28" s="192">
        <f>'Rodinne tymy'!C114</f>
        <v>0</v>
      </c>
      <c r="D28" s="78" t="str">
        <f>'Rodinne tymy'!D114</f>
        <v>Michal</v>
      </c>
      <c r="E28" s="78" t="str">
        <f>'Rodinne tymy'!E114</f>
        <v>Švadlenka</v>
      </c>
      <c r="F28" s="83">
        <f>'Rodinne tymy'!G114</f>
        <v>0</v>
      </c>
      <c r="G28" s="361">
        <f>'Rodinne tymy'!H114</f>
        <v>0</v>
      </c>
      <c r="H28" s="79">
        <f>'Rodinne tymy'!D112</f>
        <v>0</v>
      </c>
      <c r="I28" s="67"/>
      <c r="J28" s="67"/>
      <c r="K28" s="67"/>
      <c r="L28" s="68"/>
    </row>
    <row r="29" spans="2:12" ht="30" customHeight="1">
      <c r="B29" s="85" t="str">
        <f>'Rodinne tymy'!C118</f>
        <v>32</v>
      </c>
      <c r="C29" s="192">
        <f>'Rodinne tymy'!C120</f>
        <v>0</v>
      </c>
      <c r="D29" s="78" t="str">
        <f>'Rodinne tymy'!D120</f>
        <v>Luboš</v>
      </c>
      <c r="E29" s="78" t="str">
        <f>'Rodinne tymy'!E120</f>
        <v>Chvátal</v>
      </c>
      <c r="F29" s="83">
        <f>'Rodinne tymy'!G120</f>
        <v>0</v>
      </c>
      <c r="G29" s="361">
        <f>'Rodinne tymy'!H120</f>
        <v>0</v>
      </c>
      <c r="H29" s="79">
        <f>'Rodinne tymy'!D118</f>
        <v>0</v>
      </c>
      <c r="I29" s="67"/>
      <c r="J29" s="67"/>
      <c r="K29" s="67"/>
      <c r="L29" s="68"/>
    </row>
    <row r="30" spans="2:12" ht="30" customHeight="1" thickBot="1">
      <c r="B30" s="76" t="str">
        <f>'Rodinne tymy'!C124</f>
        <v>36</v>
      </c>
      <c r="C30" s="196">
        <f>'Rodinne tymy'!C126</f>
        <v>0</v>
      </c>
      <c r="D30" s="425" t="str">
        <f>'Rodinne tymy'!D126</f>
        <v>Irena</v>
      </c>
      <c r="E30" s="425" t="str">
        <f>'Rodinne tymy'!E126</f>
        <v>Mačinová</v>
      </c>
      <c r="F30" s="86">
        <f>'Rodinne tymy'!G126</f>
        <v>0</v>
      </c>
      <c r="G30" s="362">
        <f>'Rodinne tymy'!H126</f>
        <v>0</v>
      </c>
      <c r="H30" s="77">
        <f>'Rodinne tymy'!D124</f>
        <v>0</v>
      </c>
      <c r="I30" s="69"/>
      <c r="J30" s="69"/>
      <c r="K30" s="69"/>
      <c r="L30" s="70"/>
    </row>
    <row r="31" spans="2:12" ht="30" customHeight="1">
      <c r="B31" s="197" t="str">
        <f>'Rodinne tymy'!C124</f>
        <v>36</v>
      </c>
      <c r="C31" s="252"/>
      <c r="D31" s="254"/>
      <c r="E31" s="254"/>
      <c r="F31" s="253"/>
      <c r="G31" s="358"/>
      <c r="H31" s="197"/>
      <c r="I31" s="71"/>
      <c r="J31" s="71"/>
      <c r="K31" s="71"/>
      <c r="L31" s="71"/>
    </row>
    <row r="32" spans="2:12" ht="30" customHeight="1" thickBot="1">
      <c r="B32" s="201" t="str">
        <f>'Rodinne tymy'!C130</f>
        <v>11</v>
      </c>
      <c r="C32" s="197" t="str">
        <f>'Rodinne tymy'!G1</f>
        <v>    SOUTĚŽ ATLETICKÉ VŠESTRANNOSTI</v>
      </c>
      <c r="D32" s="71"/>
      <c r="E32" s="71"/>
      <c r="F32" s="71"/>
      <c r="G32" s="366"/>
      <c r="H32" s="286" t="s">
        <v>163</v>
      </c>
      <c r="I32" s="71"/>
      <c r="J32" s="71"/>
      <c r="K32" s="71"/>
      <c r="L32" s="71"/>
    </row>
    <row r="33" spans="2:12" ht="30" customHeight="1">
      <c r="B33" s="89" t="str">
        <f>'Rodinne tymy'!C130</f>
        <v>11</v>
      </c>
      <c r="C33" s="90">
        <f>'Rodinne tymy'!C132</f>
        <v>0</v>
      </c>
      <c r="D33" s="81" t="str">
        <f>'Rodinne tymy'!D132</f>
        <v>Marek</v>
      </c>
      <c r="E33" s="81" t="str">
        <f>'Rodinne tymy'!E132</f>
        <v>Tůma</v>
      </c>
      <c r="F33" s="177">
        <f>'Rodinne tymy'!G132</f>
        <v>0</v>
      </c>
      <c r="G33" s="367">
        <f>'Rodinne tymy'!H132</f>
        <v>0</v>
      </c>
      <c r="H33" s="73">
        <f>'Rodinne tymy'!D130</f>
        <v>0</v>
      </c>
      <c r="I33" s="65"/>
      <c r="J33" s="65"/>
      <c r="K33" s="65"/>
      <c r="L33" s="66"/>
    </row>
    <row r="34" spans="2:12" ht="30" customHeight="1">
      <c r="B34" s="85" t="str">
        <f>'Rodinne tymy'!C136</f>
        <v>09</v>
      </c>
      <c r="C34" s="192">
        <f>'Rodinne tymy'!C138</f>
        <v>0</v>
      </c>
      <c r="D34" s="78" t="str">
        <f>'Rodinne tymy'!D138</f>
        <v>Eva</v>
      </c>
      <c r="E34" s="78" t="str">
        <f>'Rodinne tymy'!E138</f>
        <v>Bezpalcová</v>
      </c>
      <c r="F34" s="83">
        <f>'Rodinne tymy'!G138</f>
        <v>0</v>
      </c>
      <c r="G34" s="361">
        <f>'Rodinne tymy'!H138</f>
        <v>0</v>
      </c>
      <c r="H34" s="79">
        <f>'Rodinne tymy'!D136</f>
        <v>0</v>
      </c>
      <c r="I34" s="67"/>
      <c r="J34" s="67"/>
      <c r="K34" s="67"/>
      <c r="L34" s="68"/>
    </row>
    <row r="35" spans="2:12" ht="30" customHeight="1">
      <c r="B35" s="85" t="str">
        <f>'Rodinne tymy'!C142</f>
        <v>34</v>
      </c>
      <c r="C35" s="192">
        <f>'Rodinne tymy'!C144</f>
        <v>0</v>
      </c>
      <c r="D35" s="78" t="str">
        <f>'Rodinne tymy'!D144</f>
        <v>David</v>
      </c>
      <c r="E35" s="78" t="str">
        <f>'Rodinne tymy'!E144</f>
        <v>Holeček</v>
      </c>
      <c r="F35" s="193">
        <f>'Rodinne tymy'!G144</f>
        <v>0</v>
      </c>
      <c r="G35" s="368">
        <f>'Rodinne tymy'!H144</f>
        <v>0</v>
      </c>
      <c r="H35" s="79">
        <f>'Rodinne tymy'!D142</f>
        <v>0</v>
      </c>
      <c r="I35" s="67"/>
      <c r="J35" s="67"/>
      <c r="K35" s="67"/>
      <c r="L35" s="68"/>
    </row>
    <row r="36" spans="2:12" ht="30" customHeight="1" thickBot="1">
      <c r="B36" s="76" t="str">
        <f>'Rodinne tymy'!C148</f>
        <v>04</v>
      </c>
      <c r="C36" s="196">
        <f>'Rodinne tymy'!C150</f>
        <v>0</v>
      </c>
      <c r="D36" s="425" t="str">
        <f>'Rodinne tymy'!D150</f>
        <v>Jaroslav</v>
      </c>
      <c r="E36" s="425" t="str">
        <f>'Rodinne tymy'!E150</f>
        <v>Suchopár</v>
      </c>
      <c r="F36" s="204">
        <f>'Rodinne tymy'!G150</f>
        <v>0</v>
      </c>
      <c r="G36" s="369">
        <f>'Rodinne tymy'!H150</f>
        <v>0</v>
      </c>
      <c r="H36" s="77">
        <f>'Rodinne tymy'!D148</f>
        <v>0</v>
      </c>
      <c r="I36" s="69"/>
      <c r="J36" s="69"/>
      <c r="K36" s="69"/>
      <c r="L36" s="70"/>
    </row>
    <row r="37" spans="2:12" ht="30" customHeight="1">
      <c r="B37" s="197" t="str">
        <f>'Rodinne tymy'!C148</f>
        <v>04</v>
      </c>
      <c r="C37" s="252"/>
      <c r="D37" s="254"/>
      <c r="E37" s="254"/>
      <c r="F37" s="253"/>
      <c r="G37" s="358"/>
      <c r="H37" s="197"/>
      <c r="I37" s="71"/>
      <c r="J37" s="71"/>
      <c r="K37" s="71"/>
      <c r="L37" s="71"/>
    </row>
    <row r="38" spans="2:12" ht="30" customHeight="1" thickBot="1">
      <c r="B38" s="199" t="str">
        <f>'Rodinne tymy'!C154</f>
        <v>17</v>
      </c>
      <c r="C38" s="197" t="str">
        <f>'Rodinne tymy'!G1</f>
        <v>    SOUTĚŽ ATLETICKÉ VŠESTRANNOSTI</v>
      </c>
      <c r="D38" s="71"/>
      <c r="E38" s="71"/>
      <c r="F38" s="71"/>
      <c r="G38" s="366"/>
      <c r="H38" s="286" t="s">
        <v>163</v>
      </c>
      <c r="I38" s="71"/>
      <c r="J38" s="71"/>
      <c r="K38" s="71"/>
      <c r="L38" s="71"/>
    </row>
    <row r="39" spans="2:12" ht="30" customHeight="1">
      <c r="B39" s="75" t="str">
        <f>'Rodinne tymy'!C154</f>
        <v>17</v>
      </c>
      <c r="C39" s="90">
        <f>'Rodinne tymy'!C156</f>
        <v>0</v>
      </c>
      <c r="D39" s="81" t="str">
        <f>'Rodinne tymy'!D156</f>
        <v>Alena</v>
      </c>
      <c r="E39" s="81" t="str">
        <f>'Rodinne tymy'!E156</f>
        <v>Kramešová</v>
      </c>
      <c r="F39" s="177">
        <f>'Rodinne tymy'!G156</f>
        <v>0</v>
      </c>
      <c r="G39" s="367">
        <f>'Rodinne tymy'!H156</f>
        <v>0</v>
      </c>
      <c r="H39" s="73">
        <f>'Rodinne tymy'!D154</f>
        <v>0</v>
      </c>
      <c r="I39" s="65"/>
      <c r="J39" s="65"/>
      <c r="K39" s="65"/>
      <c r="L39" s="66"/>
    </row>
    <row r="40" spans="1:12" ht="30" customHeight="1">
      <c r="A40" s="203"/>
      <c r="B40" s="85" t="str">
        <f>'Rodinne tymy'!C160</f>
        <v>21</v>
      </c>
      <c r="C40" s="192">
        <f>'Rodinne tymy'!C162</f>
        <v>0</v>
      </c>
      <c r="D40" s="78" t="str">
        <f>'Rodinne tymy'!D162</f>
        <v>Helena</v>
      </c>
      <c r="E40" s="78" t="str">
        <f>'Rodinne tymy'!E162</f>
        <v>Součková</v>
      </c>
      <c r="F40" s="193">
        <f>'Rodinne tymy'!G162</f>
        <v>0</v>
      </c>
      <c r="G40" s="368">
        <f>'Rodinne tymy'!H162</f>
        <v>0</v>
      </c>
      <c r="H40" s="79">
        <f>'Rodinne tymy'!D160</f>
        <v>0</v>
      </c>
      <c r="I40" s="67"/>
      <c r="J40" s="67"/>
      <c r="K40" s="67"/>
      <c r="L40" s="68"/>
    </row>
    <row r="41" spans="1:12" ht="30" customHeight="1">
      <c r="A41" s="203"/>
      <c r="B41" s="85" t="str">
        <f>'Rodinne tymy'!C166</f>
        <v>39</v>
      </c>
      <c r="C41" s="192">
        <f>'Rodinne tymy'!C168</f>
        <v>0</v>
      </c>
      <c r="D41" s="78" t="str">
        <f>'Rodinne tymy'!D168</f>
        <v>Svatopluk</v>
      </c>
      <c r="E41" s="78" t="str">
        <f>'Rodinne tymy'!E168</f>
        <v>Fořt</v>
      </c>
      <c r="F41" s="193">
        <f>'Rodinne tymy'!G168</f>
        <v>0</v>
      </c>
      <c r="G41" s="368">
        <f>'Rodinne tymy'!H168</f>
        <v>0</v>
      </c>
      <c r="H41" s="79">
        <f>'Rodinne tymy'!D166</f>
        <v>0</v>
      </c>
      <c r="I41" s="67"/>
      <c r="J41" s="67"/>
      <c r="K41" s="67"/>
      <c r="L41" s="68"/>
    </row>
    <row r="42" spans="1:12" ht="30" customHeight="1" thickBot="1">
      <c r="A42" s="203"/>
      <c r="B42" s="76" t="str">
        <f>'Rodinne tymy'!C172</f>
        <v>28</v>
      </c>
      <c r="C42" s="196">
        <f>'Rodinne tymy'!C174</f>
        <v>0</v>
      </c>
      <c r="D42" s="425" t="str">
        <f>'Rodinne tymy'!D174</f>
        <v>Aleš</v>
      </c>
      <c r="E42" s="425" t="str">
        <f>'Rodinne tymy'!E174</f>
        <v>Ziegler</v>
      </c>
      <c r="F42" s="204">
        <f>'Rodinne tymy'!G174</f>
        <v>0</v>
      </c>
      <c r="G42" s="369">
        <f>'Rodinne tymy'!H174</f>
        <v>0</v>
      </c>
      <c r="H42" s="77">
        <f>'Rodinne tymy'!D172</f>
        <v>0</v>
      </c>
      <c r="I42" s="69"/>
      <c r="J42" s="69"/>
      <c r="K42" s="69"/>
      <c r="L42" s="70"/>
    </row>
    <row r="43" spans="2:12" ht="30" customHeight="1">
      <c r="B43" s="197" t="str">
        <f>'Rodinne tymy'!C172</f>
        <v>28</v>
      </c>
      <c r="C43" s="252"/>
      <c r="D43" s="254"/>
      <c r="E43" s="254"/>
      <c r="F43" s="253"/>
      <c r="G43" s="358"/>
      <c r="H43" s="197"/>
      <c r="I43" s="71"/>
      <c r="J43" s="71"/>
      <c r="K43" s="71"/>
      <c r="L43" s="71"/>
    </row>
    <row r="44" spans="1:12" ht="30" customHeight="1" thickBot="1">
      <c r="A44" s="203"/>
      <c r="B44" s="199" t="str">
        <f>'Rodinne tymy'!C178</f>
        <v>37</v>
      </c>
      <c r="C44" s="197" t="str">
        <f>'Rodinne tymy'!G1</f>
        <v>    SOUTĚŽ ATLETICKÉ VŠESTRANNOSTI</v>
      </c>
      <c r="D44" s="71"/>
      <c r="E44" s="71"/>
      <c r="F44" s="71"/>
      <c r="G44" s="366"/>
      <c r="H44" s="286" t="s">
        <v>163</v>
      </c>
      <c r="I44" s="71"/>
      <c r="J44" s="71"/>
      <c r="K44" s="71"/>
      <c r="L44" s="71"/>
    </row>
    <row r="45" spans="1:12" ht="30" customHeight="1">
      <c r="A45" s="203"/>
      <c r="B45" s="75" t="str">
        <f>'Rodinne tymy'!C178</f>
        <v>37</v>
      </c>
      <c r="C45" s="90">
        <f>'Rodinne tymy'!C180</f>
        <v>0</v>
      </c>
      <c r="D45" s="81" t="str">
        <f>'Rodinne tymy'!D180</f>
        <v>Tomáš</v>
      </c>
      <c r="E45" s="81" t="str">
        <f>'Rodinne tymy'!E180</f>
        <v>Mačina</v>
      </c>
      <c r="F45" s="177">
        <f>'Rodinne tymy'!G180</f>
        <v>0</v>
      </c>
      <c r="G45" s="367">
        <f>'Rodinne tymy'!H180</f>
        <v>0</v>
      </c>
      <c r="H45" s="73">
        <f>'Rodinne tymy'!D178</f>
        <v>0</v>
      </c>
      <c r="I45" s="65"/>
      <c r="J45" s="65"/>
      <c r="K45" s="65"/>
      <c r="L45" s="66"/>
    </row>
    <row r="46" spans="1:13" ht="30" customHeight="1">
      <c r="A46" s="203"/>
      <c r="B46" s="85" t="str">
        <f>'Rodinne tymy'!C184</f>
        <v>23</v>
      </c>
      <c r="C46" s="192">
        <f>'Rodinne tymy'!C186</f>
        <v>0</v>
      </c>
      <c r="D46" s="78" t="str">
        <f>'Rodinne tymy'!D186</f>
        <v>Anna</v>
      </c>
      <c r="E46" s="78" t="str">
        <f>'Rodinne tymy'!E186</f>
        <v>Strakošová</v>
      </c>
      <c r="F46" s="193">
        <f>'Rodinne tymy'!G186</f>
        <v>0</v>
      </c>
      <c r="G46" s="368">
        <f>'Rodinne tymy'!H186</f>
        <v>0</v>
      </c>
      <c r="H46" s="79">
        <f>'Rodinne tymy'!D184</f>
        <v>0</v>
      </c>
      <c r="I46" s="67"/>
      <c r="J46" s="67"/>
      <c r="K46" s="67"/>
      <c r="L46" s="68"/>
      <c r="M46" s="28"/>
    </row>
    <row r="47" spans="1:12" ht="30" customHeight="1">
      <c r="A47" s="203"/>
      <c r="B47" s="85" t="str">
        <f>'Rodinne tymy'!C190</f>
        <v>14</v>
      </c>
      <c r="C47" s="192">
        <f>'Rodinne tymy'!C192</f>
        <v>0</v>
      </c>
      <c r="D47" s="78" t="str">
        <f>'Rodinne tymy'!D192</f>
        <v>Jana</v>
      </c>
      <c r="E47" s="78" t="str">
        <f>'Rodinne tymy'!E192</f>
        <v>Rojková</v>
      </c>
      <c r="F47" s="193">
        <f>'Rodinne tymy'!G192</f>
        <v>0</v>
      </c>
      <c r="G47" s="368">
        <f>'Rodinne tymy'!H192</f>
        <v>0</v>
      </c>
      <c r="H47" s="79">
        <f>'Rodinne tymy'!D190</f>
        <v>0</v>
      </c>
      <c r="I47" s="67"/>
      <c r="J47" s="67"/>
      <c r="K47" s="67"/>
      <c r="L47" s="68"/>
    </row>
    <row r="48" spans="1:12" ht="30" customHeight="1" thickBot="1">
      <c r="A48" s="203"/>
      <c r="B48" s="76" t="str">
        <f>'Rodinne tymy'!C196</f>
        <v>03</v>
      </c>
      <c r="C48" s="426">
        <f>'Rodinne tymy'!C198</f>
        <v>0</v>
      </c>
      <c r="D48" s="425" t="str">
        <f>'Rodinne tymy'!D198</f>
        <v>Eva</v>
      </c>
      <c r="E48" s="425" t="str">
        <f>'Rodinne tymy'!E198</f>
        <v>Suchopárová</v>
      </c>
      <c r="F48" s="204">
        <f>'Rodinne tymy'!G198</f>
        <v>0</v>
      </c>
      <c r="G48" s="369">
        <f>'Rodinne tymy'!H198</f>
        <v>0</v>
      </c>
      <c r="H48" s="77">
        <f>'Rodinne tymy'!D196</f>
        <v>0</v>
      </c>
      <c r="I48" s="69"/>
      <c r="J48" s="69"/>
      <c r="K48" s="69"/>
      <c r="L48" s="70"/>
    </row>
    <row r="49" spans="2:12" ht="30" customHeight="1">
      <c r="B49" s="197" t="str">
        <f>'Rodinne tymy'!C196</f>
        <v>03</v>
      </c>
      <c r="C49" s="252"/>
      <c r="D49" s="254"/>
      <c r="E49" s="254"/>
      <c r="F49" s="253"/>
      <c r="G49" s="358"/>
      <c r="H49" s="197"/>
      <c r="I49" s="71"/>
      <c r="J49" s="71"/>
      <c r="K49" s="71"/>
      <c r="L49" s="71"/>
    </row>
    <row r="50" spans="1:12" ht="30" customHeight="1" thickBot="1">
      <c r="A50" s="203"/>
      <c r="B50" s="199" t="str">
        <f>'Rodinne tymy'!C202</f>
        <v>30</v>
      </c>
      <c r="C50" s="197" t="str">
        <f>'Rodinne tymy'!G1</f>
        <v>    SOUTĚŽ ATLETICKÉ VŠESTRANNOSTI</v>
      </c>
      <c r="D50" s="71"/>
      <c r="E50" s="71"/>
      <c r="F50" s="71"/>
      <c r="G50" s="366"/>
      <c r="H50" s="286" t="s">
        <v>163</v>
      </c>
      <c r="I50" s="71"/>
      <c r="J50" s="71"/>
      <c r="K50" s="71"/>
      <c r="L50" s="71"/>
    </row>
    <row r="51" spans="1:12" ht="30" customHeight="1">
      <c r="A51" s="203"/>
      <c r="B51" s="75" t="str">
        <f>'Rodinne tymy'!C202</f>
        <v>30</v>
      </c>
      <c r="C51" s="90">
        <f>'Rodinne tymy'!C204</f>
        <v>0</v>
      </c>
      <c r="D51" s="81" t="str">
        <f>'Rodinne tymy'!D204</f>
        <v>Radka</v>
      </c>
      <c r="E51" s="81" t="str">
        <f>'Rodinne tymy'!E204</f>
        <v>Holečková</v>
      </c>
      <c r="F51" s="177">
        <f>'Rodinne tymy'!G204</f>
        <v>0</v>
      </c>
      <c r="G51" s="367">
        <f>'Rodinne tymy'!H204</f>
        <v>0</v>
      </c>
      <c r="H51" s="73">
        <f>'Rodinne tymy'!D202</f>
        <v>0</v>
      </c>
      <c r="I51" s="65"/>
      <c r="J51" s="65"/>
      <c r="K51" s="65"/>
      <c r="L51" s="66"/>
    </row>
    <row r="52" spans="1:12" ht="30" customHeight="1">
      <c r="A52" s="203"/>
      <c r="B52" s="85" t="str">
        <f>'Rodinne tymy'!C208</f>
        <v>33</v>
      </c>
      <c r="C52" s="192">
        <f>'Rodinne tymy'!C210</f>
        <v>0</v>
      </c>
      <c r="D52" s="78" t="str">
        <f>'Rodinne tymy'!D210</f>
        <v>Andrea</v>
      </c>
      <c r="E52" s="78" t="str">
        <f>'Rodinne tymy'!E210</f>
        <v>Rabinecká</v>
      </c>
      <c r="F52" s="193">
        <f>'Rodinne tymy'!G210</f>
        <v>0</v>
      </c>
      <c r="G52" s="368">
        <f>'Rodinne tymy'!H210</f>
        <v>0</v>
      </c>
      <c r="H52" s="79">
        <f>'Rodinne tymy'!D208</f>
        <v>0</v>
      </c>
      <c r="I52" s="67"/>
      <c r="J52" s="67"/>
      <c r="K52" s="67"/>
      <c r="L52" s="68"/>
    </row>
    <row r="53" spans="1:12" ht="30" customHeight="1">
      <c r="A53" s="203"/>
      <c r="B53" s="85" t="str">
        <f>'Rodinne tymy'!C214</f>
        <v>38</v>
      </c>
      <c r="C53" s="192">
        <f>'Rodinne tymy'!C216</f>
        <v>0</v>
      </c>
      <c r="D53" s="78" t="str">
        <f>'Rodinne tymy'!D216</f>
        <v>Radek</v>
      </c>
      <c r="E53" s="78" t="str">
        <f>'Rodinne tymy'!E216</f>
        <v>Breitschneider</v>
      </c>
      <c r="F53" s="193">
        <f>'Rodinne tymy'!G216</f>
        <v>0</v>
      </c>
      <c r="G53" s="368">
        <f>'Rodinne tymy'!H216</f>
        <v>0</v>
      </c>
      <c r="H53" s="79">
        <f>'Rodinne tymy'!D214</f>
        <v>0</v>
      </c>
      <c r="I53" s="67"/>
      <c r="J53" s="67"/>
      <c r="K53" s="67"/>
      <c r="L53" s="68"/>
    </row>
    <row r="54" spans="1:12" ht="30" customHeight="1" thickBot="1">
      <c r="A54" s="203"/>
      <c r="B54" s="76" t="str">
        <f>'Rodinne tymy'!C220</f>
        <v>43</v>
      </c>
      <c r="C54" s="196">
        <f>'Rodinne tymy'!C222</f>
        <v>0</v>
      </c>
      <c r="D54" s="425" t="str">
        <f>'Rodinne tymy'!D222</f>
        <v>Martina</v>
      </c>
      <c r="E54" s="425" t="str">
        <f>'Rodinne tymy'!E222</f>
        <v>Teplá</v>
      </c>
      <c r="F54" s="204">
        <f>'Rodinne tymy'!G222</f>
        <v>0</v>
      </c>
      <c r="G54" s="369">
        <f>'Rodinne tymy'!H222</f>
        <v>0</v>
      </c>
      <c r="H54" s="77">
        <f>'Rodinne tymy'!D220</f>
        <v>0</v>
      </c>
      <c r="I54" s="69"/>
      <c r="J54" s="69"/>
      <c r="K54" s="69"/>
      <c r="L54" s="70"/>
    </row>
    <row r="55" spans="1:12" ht="30" customHeight="1">
      <c r="A55" s="203"/>
      <c r="B55" s="199" t="str">
        <f>'Rodinne tymy'!C220</f>
        <v>43</v>
      </c>
      <c r="C55" s="202"/>
      <c r="D55" s="71"/>
      <c r="E55" s="71"/>
      <c r="F55" s="71"/>
      <c r="G55" s="366"/>
      <c r="H55" s="71"/>
      <c r="I55" s="71"/>
      <c r="J55" s="71"/>
      <c r="K55" s="71"/>
      <c r="L55" s="71"/>
    </row>
    <row r="56" spans="1:12" ht="30" customHeight="1" thickBot="1">
      <c r="A56" s="203"/>
      <c r="B56" s="199" t="str">
        <f>'Rodinne tymy'!C226</f>
        <v>15</v>
      </c>
      <c r="C56" s="197" t="str">
        <f>'Rodinne tymy'!G1</f>
        <v>    SOUTĚŽ ATLETICKÉ VŠESTRANNOSTI</v>
      </c>
      <c r="D56" s="71"/>
      <c r="E56" s="71"/>
      <c r="F56" s="71"/>
      <c r="G56" s="366"/>
      <c r="H56" s="286" t="s">
        <v>163</v>
      </c>
      <c r="I56" s="71"/>
      <c r="J56" s="71"/>
      <c r="K56" s="71"/>
      <c r="L56" s="71"/>
    </row>
    <row r="57" spans="1:12" ht="30" customHeight="1">
      <c r="A57" s="203"/>
      <c r="B57" s="75" t="str">
        <f>'Rodinne tymy'!C226</f>
        <v>15</v>
      </c>
      <c r="C57" s="90">
        <f>'Rodinne tymy'!C228</f>
        <v>0</v>
      </c>
      <c r="D57" s="81" t="str">
        <f>'Rodinne tymy'!D228</f>
        <v>Kateřina</v>
      </c>
      <c r="E57" s="81" t="str">
        <f>'Rodinne tymy'!E228</f>
        <v>Bláhová</v>
      </c>
      <c r="F57" s="177">
        <f>'Rodinne tymy'!G228</f>
        <v>0</v>
      </c>
      <c r="G57" s="367">
        <f>'Rodinne tymy'!H228</f>
        <v>0</v>
      </c>
      <c r="H57" s="73">
        <f>'Rodinne tymy'!D226</f>
        <v>0</v>
      </c>
      <c r="I57" s="65"/>
      <c r="J57" s="65"/>
      <c r="K57" s="65"/>
      <c r="L57" s="66"/>
    </row>
    <row r="58" spans="1:12" ht="30" customHeight="1">
      <c r="A58" s="203"/>
      <c r="B58" s="85" t="str">
        <f>'Rodinne tymy'!C232</f>
        <v>31</v>
      </c>
      <c r="C58" s="192">
        <f>'Rodinne tymy'!C234</f>
        <v>0</v>
      </c>
      <c r="D58" s="78" t="str">
        <f>'Rodinne tymy'!D234</f>
        <v>Karolína</v>
      </c>
      <c r="E58" s="78" t="str">
        <f>'Rodinne tymy'!E234</f>
        <v>Bohmová</v>
      </c>
      <c r="F58" s="193">
        <f>'Rodinne tymy'!G234</f>
        <v>0</v>
      </c>
      <c r="G58" s="368">
        <f>'Rodinne tymy'!H234</f>
        <v>0</v>
      </c>
      <c r="H58" s="79">
        <f>'Rodinne tymy'!D232</f>
        <v>0</v>
      </c>
      <c r="I58" s="67"/>
      <c r="J58" s="67"/>
      <c r="K58" s="67"/>
      <c r="L58" s="68"/>
    </row>
    <row r="59" spans="1:12" ht="30" customHeight="1">
      <c r="A59" s="203"/>
      <c r="B59" s="85" t="str">
        <f>'Rodinne tymy'!C238</f>
        <v>26</v>
      </c>
      <c r="C59" s="192">
        <f>'Rodinne tymy'!C240</f>
        <v>0</v>
      </c>
      <c r="D59" s="78" t="str">
        <f>'Rodinne tymy'!D240</f>
        <v>Nikola</v>
      </c>
      <c r="E59" s="78" t="str">
        <f>'Rodinne tymy'!E240</f>
        <v>Papoušková</v>
      </c>
      <c r="F59" s="193">
        <f>'Rodinne tymy'!G240</f>
        <v>0</v>
      </c>
      <c r="G59" s="368">
        <f>'Rodinne tymy'!H240</f>
        <v>0</v>
      </c>
      <c r="H59" s="79">
        <f>'Rodinne tymy'!D238</f>
        <v>0</v>
      </c>
      <c r="I59" s="67"/>
      <c r="J59" s="67"/>
      <c r="K59" s="67"/>
      <c r="L59" s="68"/>
    </row>
    <row r="60" spans="1:12" ht="30" customHeight="1" thickBot="1">
      <c r="A60" s="203"/>
      <c r="B60" s="76" t="str">
        <f>'Rodinne tymy'!C244</f>
        <v>27</v>
      </c>
      <c r="C60" s="196">
        <f>'Rodinne tymy'!C246</f>
        <v>0</v>
      </c>
      <c r="D60" s="425" t="str">
        <f>'Rodinne tymy'!D246</f>
        <v>Petra</v>
      </c>
      <c r="E60" s="425" t="str">
        <f>'Rodinne tymy'!E246</f>
        <v>Vlková</v>
      </c>
      <c r="F60" s="204">
        <f>'Rodinne tymy'!G246</f>
        <v>0</v>
      </c>
      <c r="G60" s="369">
        <f>'Rodinne tymy'!H246</f>
        <v>0</v>
      </c>
      <c r="H60" s="77">
        <f>'Rodinne tymy'!D244</f>
        <v>0</v>
      </c>
      <c r="I60" s="69"/>
      <c r="J60" s="69"/>
      <c r="K60" s="69"/>
      <c r="L60" s="70"/>
    </row>
    <row r="61" spans="1:12" ht="30" customHeight="1">
      <c r="A61" s="203"/>
      <c r="B61" s="199" t="str">
        <f>'Rodinne tymy'!C244</f>
        <v>27</v>
      </c>
      <c r="C61" s="202"/>
      <c r="D61" s="71"/>
      <c r="E61" s="71"/>
      <c r="F61" s="71"/>
      <c r="G61" s="366"/>
      <c r="H61" s="71"/>
      <c r="I61" s="71"/>
      <c r="J61" s="71"/>
      <c r="K61" s="71"/>
      <c r="L61" s="71"/>
    </row>
    <row r="62" spans="1:12" ht="30" customHeight="1" thickBot="1">
      <c r="A62" s="203"/>
      <c r="B62" s="199" t="str">
        <f>'Rodinne tymy'!C250</f>
        <v>22</v>
      </c>
      <c r="C62" s="197" t="str">
        <f>'Rodinne tymy'!G1</f>
        <v>    SOUTĚŽ ATLETICKÉ VŠESTRANNOSTI</v>
      </c>
      <c r="D62" s="71"/>
      <c r="E62" s="71"/>
      <c r="F62" s="71"/>
      <c r="G62" s="366"/>
      <c r="H62" s="286" t="s">
        <v>163</v>
      </c>
      <c r="I62" s="71"/>
      <c r="J62" s="71"/>
      <c r="K62" s="71"/>
      <c r="L62" s="71"/>
    </row>
    <row r="63" spans="1:12" ht="30" customHeight="1">
      <c r="A63" s="203"/>
      <c r="B63" s="75" t="str">
        <f>'Rodinne tymy'!C250</f>
        <v>22</v>
      </c>
      <c r="C63" s="90">
        <f>'Rodinne tymy'!C252</f>
        <v>0</v>
      </c>
      <c r="D63" s="81" t="str">
        <f>'Rodinne tymy'!D252</f>
        <v>Ada</v>
      </c>
      <c r="E63" s="81" t="str">
        <f>'Rodinne tymy'!E252</f>
        <v>Matoušů</v>
      </c>
      <c r="F63" s="177">
        <f>'Rodinne tymy'!G252</f>
        <v>0</v>
      </c>
      <c r="G63" s="367">
        <f>'Rodinne tymy'!H252</f>
        <v>0</v>
      </c>
      <c r="H63" s="73">
        <f>'Rodinne tymy'!D250</f>
        <v>0</v>
      </c>
      <c r="I63" s="65"/>
      <c r="J63" s="65"/>
      <c r="K63" s="65"/>
      <c r="L63" s="66"/>
    </row>
    <row r="64" spans="1:12" ht="30" customHeight="1">
      <c r="A64" s="203"/>
      <c r="B64" s="85" t="str">
        <f>'Rodinne tymy'!C256</f>
        <v>40</v>
      </c>
      <c r="C64" s="192">
        <f>'Rodinne tymy'!C258</f>
        <v>0</v>
      </c>
      <c r="D64" s="78" t="str">
        <f>'Rodinne tymy'!D258</f>
        <v>Michaela</v>
      </c>
      <c r="E64" s="78" t="str">
        <f>'Rodinne tymy'!E258</f>
        <v>Vlčková</v>
      </c>
      <c r="F64" s="193">
        <f>'Rodinne tymy'!G258</f>
        <v>0</v>
      </c>
      <c r="G64" s="368">
        <f>'Rodinne tymy'!H258</f>
        <v>0</v>
      </c>
      <c r="H64" s="79">
        <f>'Rodinne tymy'!D256</f>
        <v>0</v>
      </c>
      <c r="I64" s="67"/>
      <c r="J64" s="67"/>
      <c r="K64" s="67"/>
      <c r="L64" s="68"/>
    </row>
    <row r="65" spans="1:12" ht="30" customHeight="1">
      <c r="A65" s="203"/>
      <c r="B65" s="85" t="str">
        <f>'Rodinne tymy'!C262</f>
        <v>46</v>
      </c>
      <c r="C65" s="192">
        <f>'Rodinne tymy'!C264</f>
        <v>0</v>
      </c>
      <c r="D65" s="78" t="str">
        <f>'Rodinne tymy'!D264</f>
        <v>Miroslav</v>
      </c>
      <c r="E65" s="78" t="str">
        <f>'Rodinne tymy'!E264</f>
        <v>Heger</v>
      </c>
      <c r="F65" s="193">
        <f>'Rodinne tymy'!G264</f>
        <v>0</v>
      </c>
      <c r="G65" s="368">
        <f>'Rodinne tymy'!H264</f>
        <v>0</v>
      </c>
      <c r="H65" s="79">
        <f>'Rodinne tymy'!D262</f>
        <v>0</v>
      </c>
      <c r="I65" s="67"/>
      <c r="J65" s="67"/>
      <c r="K65" s="67"/>
      <c r="L65" s="68"/>
    </row>
    <row r="66" spans="1:12" ht="30" customHeight="1" thickBot="1">
      <c r="A66" s="203"/>
      <c r="B66" s="76" t="str">
        <f>'Rodinne tymy'!C268</f>
        <v>42</v>
      </c>
      <c r="C66" s="196">
        <f>'Rodinne tymy'!C270</f>
        <v>0</v>
      </c>
      <c r="D66" s="425" t="str">
        <f>'Rodinne tymy'!D270</f>
        <v>Jaroslav</v>
      </c>
      <c r="E66" s="425" t="str">
        <f>'Rodinne tymy'!E270</f>
        <v>Suchopár</v>
      </c>
      <c r="F66" s="204">
        <f>'Rodinne tymy'!G270</f>
        <v>0</v>
      </c>
      <c r="G66" s="369">
        <f>'Rodinne tymy'!H270</f>
        <v>0</v>
      </c>
      <c r="H66" s="77">
        <f>'Rodinne tymy'!D268</f>
        <v>0</v>
      </c>
      <c r="I66" s="69"/>
      <c r="J66" s="69"/>
      <c r="K66" s="69"/>
      <c r="L66" s="70"/>
    </row>
    <row r="67" spans="1:12" ht="30" customHeight="1">
      <c r="A67" s="203"/>
      <c r="B67" s="199" t="str">
        <f>'Rodinne tymy'!C268</f>
        <v>42</v>
      </c>
      <c r="C67" s="202"/>
      <c r="D67" s="71"/>
      <c r="E67" s="71"/>
      <c r="F67" s="71"/>
      <c r="G67" s="366"/>
      <c r="H67" s="71"/>
      <c r="I67" s="71"/>
      <c r="J67" s="71"/>
      <c r="K67" s="71"/>
      <c r="L67" s="71"/>
    </row>
    <row r="68" spans="1:12" ht="30" customHeight="1" thickBot="1">
      <c r="A68" s="203"/>
      <c r="B68" s="199" t="str">
        <f>'Rodinne tymy'!C274</f>
        <v>41</v>
      </c>
      <c r="C68" s="197" t="str">
        <f>'Rodinne tymy'!G1</f>
        <v>    SOUTĚŽ ATLETICKÉ VŠESTRANNOSTI</v>
      </c>
      <c r="D68" s="71"/>
      <c r="E68" s="71"/>
      <c r="F68" s="71"/>
      <c r="G68" s="366"/>
      <c r="H68" s="286" t="s">
        <v>163</v>
      </c>
      <c r="I68" s="71"/>
      <c r="J68" s="71"/>
      <c r="K68" s="71"/>
      <c r="L68" s="71"/>
    </row>
    <row r="69" spans="1:12" ht="30" customHeight="1">
      <c r="A69" s="203"/>
      <c r="B69" s="75" t="str">
        <f>'Rodinne tymy'!C274</f>
        <v>41</v>
      </c>
      <c r="C69" s="90">
        <f>'Rodinne tymy'!C276</f>
        <v>0</v>
      </c>
      <c r="D69" s="81" t="str">
        <f>'Rodinne tymy'!D276</f>
        <v>Vojtěch</v>
      </c>
      <c r="E69" s="81" t="str">
        <f>'Rodinne tymy'!E276</f>
        <v>Bavlnka</v>
      </c>
      <c r="F69" s="177">
        <f>'Rodinne tymy'!G276</f>
        <v>0</v>
      </c>
      <c r="G69" s="367">
        <f>'Rodinne tymy'!H276</f>
        <v>0</v>
      </c>
      <c r="H69" s="73">
        <f>'Rodinne tymy'!D274</f>
        <v>0</v>
      </c>
      <c r="I69" s="65"/>
      <c r="J69" s="65"/>
      <c r="K69" s="65"/>
      <c r="L69" s="66"/>
    </row>
    <row r="70" spans="1:12" ht="30" customHeight="1">
      <c r="A70" s="203"/>
      <c r="B70" s="85" t="str">
        <f>'Rodinne tymy'!C280</f>
        <v>45</v>
      </c>
      <c r="C70" s="192">
        <f>'Rodinne tymy'!C282</f>
        <v>0</v>
      </c>
      <c r="D70" s="78">
        <f>'Rodinne tymy'!D282</f>
        <v>0</v>
      </c>
      <c r="E70" s="78">
        <f>'Rodinne tymy'!E282</f>
        <v>0</v>
      </c>
      <c r="F70" s="193">
        <f>'Rodinne tymy'!G282</f>
        <v>0</v>
      </c>
      <c r="G70" s="368">
        <f>'Rodinne tymy'!H282</f>
        <v>0</v>
      </c>
      <c r="H70" s="79">
        <f>'Rodinne tymy'!D280</f>
        <v>0</v>
      </c>
      <c r="I70" s="67"/>
      <c r="J70" s="67"/>
      <c r="K70" s="67"/>
      <c r="L70" s="68"/>
    </row>
    <row r="71" spans="1:12" ht="30" customHeight="1">
      <c r="A71" s="203"/>
      <c r="B71" s="85" t="str">
        <f>'Rodinne tymy'!C286</f>
        <v>47</v>
      </c>
      <c r="C71" s="192">
        <f>'Rodinne tymy'!C288</f>
        <v>0</v>
      </c>
      <c r="D71" s="78">
        <f>'Rodinne tymy'!D288</f>
        <v>0</v>
      </c>
      <c r="E71" s="78">
        <f>'Rodinne tymy'!E288</f>
        <v>0</v>
      </c>
      <c r="F71" s="193">
        <f>'Rodinne tymy'!G288</f>
        <v>0</v>
      </c>
      <c r="G71" s="368">
        <f>'Rodinne tymy'!H288</f>
        <v>0</v>
      </c>
      <c r="H71" s="79">
        <f>'Rodinne tymy'!D286</f>
        <v>0</v>
      </c>
      <c r="I71" s="67"/>
      <c r="J71" s="67"/>
      <c r="K71" s="67"/>
      <c r="L71" s="68"/>
    </row>
    <row r="72" spans="1:12" ht="30" customHeight="1" thickBot="1">
      <c r="A72" s="203"/>
      <c r="B72" s="76" t="str">
        <f>'Rodinne tymy'!C292</f>
        <v>48</v>
      </c>
      <c r="C72" s="196">
        <f>'Rodinne tymy'!C294</f>
        <v>0</v>
      </c>
      <c r="D72" s="425">
        <f>'Rodinne tymy'!D294</f>
        <v>0</v>
      </c>
      <c r="E72" s="425">
        <f>'Rodinne tymy'!E294</f>
        <v>0</v>
      </c>
      <c r="F72" s="204">
        <f>'Rodinne tymy'!G294</f>
        <v>0</v>
      </c>
      <c r="G72" s="369">
        <f>'Rodinne tymy'!H294</f>
        <v>0</v>
      </c>
      <c r="H72" s="77">
        <f>'Rodinne tymy'!D292</f>
        <v>0</v>
      </c>
      <c r="I72" s="69"/>
      <c r="J72" s="69"/>
      <c r="K72" s="69"/>
      <c r="L72" s="70"/>
    </row>
    <row r="73" spans="1:12" ht="30" customHeight="1">
      <c r="A73" s="203"/>
      <c r="B73" s="199" t="str">
        <f>'Rodinne tymy'!C292</f>
        <v>48</v>
      </c>
      <c r="C73" s="202"/>
      <c r="D73" s="71"/>
      <c r="E73" s="71"/>
      <c r="F73" s="71"/>
      <c r="G73" s="366"/>
      <c r="H73" s="71"/>
      <c r="I73" s="71"/>
      <c r="J73" s="71"/>
      <c r="K73" s="71"/>
      <c r="L73" s="71"/>
    </row>
    <row r="74" spans="1:12" ht="30" customHeight="1" thickBot="1">
      <c r="A74" s="203"/>
      <c r="B74" s="199" t="str">
        <f>'Rodinne tymy'!C298</f>
        <v>49</v>
      </c>
      <c r="C74" s="197" t="str">
        <f>'Rodinne tymy'!G1</f>
        <v>    SOUTĚŽ ATLETICKÉ VŠESTRANNOSTI</v>
      </c>
      <c r="D74" s="71"/>
      <c r="E74" s="71"/>
      <c r="F74" s="71"/>
      <c r="G74" s="366"/>
      <c r="H74" s="286" t="s">
        <v>163</v>
      </c>
      <c r="I74" s="71"/>
      <c r="J74" s="71"/>
      <c r="K74" s="71"/>
      <c r="L74" s="71"/>
    </row>
    <row r="75" spans="1:12" ht="30" customHeight="1">
      <c r="A75" s="203"/>
      <c r="B75" s="75" t="str">
        <f>'Rodinne tymy'!C298</f>
        <v>49</v>
      </c>
      <c r="C75" s="90">
        <f>'Rodinne tymy'!C300</f>
        <v>0</v>
      </c>
      <c r="D75" s="81">
        <f>'Rodinne tymy'!D300</f>
        <v>0</v>
      </c>
      <c r="E75" s="81">
        <f>'Rodinne tymy'!E300</f>
        <v>0</v>
      </c>
      <c r="F75" s="177">
        <f>'Rodinne tymy'!G300</f>
        <v>0</v>
      </c>
      <c r="G75" s="367">
        <f>'Rodinne tymy'!H300</f>
        <v>0</v>
      </c>
      <c r="H75" s="73">
        <f>'Rodinne tymy'!D298</f>
        <v>0</v>
      </c>
      <c r="I75" s="65"/>
      <c r="J75" s="65"/>
      <c r="K75" s="65"/>
      <c r="L75" s="66"/>
    </row>
    <row r="76" spans="1:12" ht="30" customHeight="1" thickBot="1">
      <c r="A76" s="203"/>
      <c r="B76" s="76" t="str">
        <f>'Rodinne tymy'!C304</f>
        <v>50</v>
      </c>
      <c r="C76" s="196">
        <f>'Rodinne tymy'!C306</f>
        <v>0</v>
      </c>
      <c r="D76" s="425">
        <f>'Rodinne tymy'!D306</f>
        <v>0</v>
      </c>
      <c r="E76" s="425">
        <f>'Rodinne tymy'!E306</f>
        <v>0</v>
      </c>
      <c r="F76" s="204">
        <f>'Rodinne tymy'!G306</f>
        <v>0</v>
      </c>
      <c r="G76" s="369">
        <f>'Rodinne tymy'!H306</f>
        <v>0</v>
      </c>
      <c r="H76" s="77">
        <f>'Rodinne tymy'!D304</f>
        <v>0</v>
      </c>
      <c r="I76" s="69"/>
      <c r="J76" s="69"/>
      <c r="K76" s="69"/>
      <c r="L76" s="70"/>
    </row>
  </sheetData>
  <sheetProtection/>
  <printOptions/>
  <pageMargins left="0" right="0" top="0.5905511811023623" bottom="0.5905511811023623" header="1.1023622047244095" footer="0.5118110236220472"/>
  <pageSetup horizontalDpi="360" verticalDpi="360" orientation="portrait" paperSize="9" scale="87" r:id="rId1"/>
  <headerFooter alignWithMargins="0">
    <oddHeader>&amp;R
</oddHeader>
  </headerFooter>
  <rowBreaks count="2" manualBreakCount="2">
    <brk id="25" max="12" man="1"/>
    <brk id="4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8" customWidth="1"/>
    <col min="2" max="2" width="3.00390625" style="0" customWidth="1"/>
    <col min="3" max="3" width="4.57421875" style="74" customWidth="1"/>
    <col min="4" max="4" width="12.00390625" style="0" customWidth="1"/>
    <col min="5" max="5" width="14.7109375" style="0" customWidth="1"/>
    <col min="6" max="6" width="3.7109375" style="0" customWidth="1"/>
    <col min="7" max="7" width="3.00390625" style="346" customWidth="1"/>
    <col min="8" max="8" width="21.421875" style="0" customWidth="1"/>
    <col min="9" max="12" width="8.7109375" style="0" customWidth="1"/>
  </cols>
  <sheetData>
    <row r="1" spans="1:8" ht="30" customHeight="1">
      <c r="A1" s="203"/>
      <c r="B1" s="429" t="s">
        <v>90</v>
      </c>
      <c r="C1" s="91"/>
      <c r="D1" s="29"/>
      <c r="E1" s="29"/>
      <c r="F1" s="344"/>
      <c r="G1" s="345"/>
      <c r="H1" s="28"/>
    </row>
    <row r="2" spans="2:8" ht="15" customHeight="1" thickBot="1">
      <c r="B2" s="197" t="str">
        <f>'Rodinne tymy'!C10</f>
        <v>08</v>
      </c>
      <c r="C2" s="197" t="str">
        <f>'Rodinne tymy'!G1</f>
        <v>    SOUTĚŽ ATLETICKÉ VŠESTRANNOSTI</v>
      </c>
      <c r="H2" s="286" t="s">
        <v>163</v>
      </c>
    </row>
    <row r="3" spans="2:12" ht="30" customHeight="1">
      <c r="B3" s="89" t="str">
        <f>'Rodinne tymy'!C10</f>
        <v>08</v>
      </c>
      <c r="C3" s="194">
        <f>'Rodinne tymy'!C13</f>
        <v>0</v>
      </c>
      <c r="D3" s="427" t="str">
        <f>'Rodinne tymy'!D13</f>
        <v>Marek</v>
      </c>
      <c r="E3" s="427" t="str">
        <f>'Rodinne tymy'!E13</f>
        <v>Vandírek</v>
      </c>
      <c r="F3" s="72">
        <f>'Rodinne tymy'!G13</f>
        <v>0</v>
      </c>
      <c r="G3" s="347">
        <f>'Rodinne tymy'!H13</f>
        <v>0</v>
      </c>
      <c r="H3" s="73">
        <f>'Rodinne tymy'!D10</f>
        <v>0</v>
      </c>
      <c r="I3" s="65"/>
      <c r="J3" s="65"/>
      <c r="K3" s="65"/>
      <c r="L3" s="66"/>
    </row>
    <row r="4" spans="2:12" ht="30" customHeight="1">
      <c r="B4" s="85" t="str">
        <f>'Rodinne tymy'!C16</f>
        <v>19</v>
      </c>
      <c r="C4" s="192">
        <f>'Rodinne tymy'!C19</f>
        <v>0</v>
      </c>
      <c r="D4" s="80" t="str">
        <f>'Rodinne tymy'!D19</f>
        <v>Jan</v>
      </c>
      <c r="E4" s="80" t="str">
        <f>'Rodinne tymy'!E19</f>
        <v>Schneiberk</v>
      </c>
      <c r="F4" s="83">
        <f>'Rodinne tymy'!G19</f>
        <v>0</v>
      </c>
      <c r="G4" s="348">
        <f>'Rodinne tymy'!H19</f>
        <v>0</v>
      </c>
      <c r="H4" s="79">
        <f>'Rodinne tymy'!D16</f>
        <v>0</v>
      </c>
      <c r="I4" s="67"/>
      <c r="J4" s="67"/>
      <c r="K4" s="67"/>
      <c r="L4" s="68"/>
    </row>
    <row r="5" spans="2:12" ht="30" customHeight="1">
      <c r="B5" s="85" t="str">
        <f>'Rodinne tymy'!C22</f>
        <v>06</v>
      </c>
      <c r="C5" s="192">
        <f>'Rodinne tymy'!C25</f>
        <v>0</v>
      </c>
      <c r="D5" s="80" t="str">
        <f>'Rodinne tymy'!D25</f>
        <v>Tereza</v>
      </c>
      <c r="E5" s="80" t="str">
        <f>'Rodinne tymy'!E25</f>
        <v>Tomanová</v>
      </c>
      <c r="F5" s="83">
        <f>'Rodinne tymy'!G25</f>
        <v>0</v>
      </c>
      <c r="G5" s="348">
        <f>'Rodinne tymy'!H25</f>
        <v>0</v>
      </c>
      <c r="H5" s="79">
        <f>'Rodinne tymy'!D22</f>
        <v>0</v>
      </c>
      <c r="I5" s="67"/>
      <c r="J5" s="67"/>
      <c r="K5" s="67"/>
      <c r="L5" s="68"/>
    </row>
    <row r="6" spans="2:12" ht="30" customHeight="1" thickBot="1">
      <c r="B6" s="195" t="str">
        <f>'Rodinne tymy'!C28</f>
        <v>16</v>
      </c>
      <c r="C6" s="196">
        <f>'Rodinne tymy'!C31</f>
        <v>0</v>
      </c>
      <c r="D6" s="82" t="str">
        <f>'Rodinne tymy'!D31</f>
        <v>Markéta</v>
      </c>
      <c r="E6" s="82" t="str">
        <f>'Rodinne tymy'!E31</f>
        <v>Míková</v>
      </c>
      <c r="F6" s="86">
        <f>'Rodinne tymy'!G31</f>
        <v>0</v>
      </c>
      <c r="G6" s="349">
        <f>'Rodinne tymy'!H31</f>
        <v>0</v>
      </c>
      <c r="H6" s="77">
        <f>'Rodinne tymy'!D28</f>
        <v>0</v>
      </c>
      <c r="I6" s="69"/>
      <c r="J6" s="69"/>
      <c r="K6" s="69"/>
      <c r="L6" s="70"/>
    </row>
    <row r="7" spans="2:12" s="28" customFormat="1" ht="19.5" customHeight="1">
      <c r="B7" s="255" t="str">
        <f>'Rodinne tymy'!C28</f>
        <v>16</v>
      </c>
      <c r="C7" s="201"/>
      <c r="D7" s="254"/>
      <c r="E7" s="254"/>
      <c r="F7" s="256"/>
      <c r="G7" s="351"/>
      <c r="H7" s="255"/>
      <c r="I7" s="203"/>
      <c r="J7" s="203"/>
      <c r="K7" s="203"/>
      <c r="L7" s="203"/>
    </row>
    <row r="8" spans="2:12" ht="12" customHeight="1" thickBot="1">
      <c r="B8" s="197" t="str">
        <f>'Rodinne tymy'!C34</f>
        <v>01</v>
      </c>
      <c r="C8" s="197" t="str">
        <f>'Rodinne tymy'!G1</f>
        <v>    SOUTĚŽ ATLETICKÉ VŠESTRANNOSTI</v>
      </c>
      <c r="D8" s="198"/>
      <c r="E8" s="198"/>
      <c r="H8" s="286" t="s">
        <v>163</v>
      </c>
      <c r="I8" s="198"/>
      <c r="J8" s="198"/>
      <c r="K8" s="198"/>
      <c r="L8" s="198"/>
    </row>
    <row r="9" spans="2:12" ht="30" customHeight="1">
      <c r="B9" s="75" t="str">
        <f>'Rodinne tymy'!C34</f>
        <v>01</v>
      </c>
      <c r="C9" s="90">
        <f>'Rodinne tymy'!C37</f>
        <v>0</v>
      </c>
      <c r="D9" s="427" t="str">
        <f>'Rodinne tymy'!D37</f>
        <v>Sára</v>
      </c>
      <c r="E9" s="427" t="str">
        <f>'Rodinne tymy'!E37</f>
        <v>Zavřelová</v>
      </c>
      <c r="F9" s="84">
        <f>'Rodinne tymy'!G37</f>
        <v>6</v>
      </c>
      <c r="G9" s="347">
        <f>'Rodinne tymy'!H37</f>
        <v>-31</v>
      </c>
      <c r="H9" s="73">
        <f>'Rodinne tymy'!D34</f>
        <v>0</v>
      </c>
      <c r="I9" s="65"/>
      <c r="J9" s="65"/>
      <c r="K9" s="65"/>
      <c r="L9" s="66"/>
    </row>
    <row r="10" spans="2:12" ht="30" customHeight="1">
      <c r="B10" s="85" t="str">
        <f>'Rodinne tymy'!C40</f>
        <v>02</v>
      </c>
      <c r="C10" s="192">
        <f>'Rodinne tymy'!C43</f>
        <v>0</v>
      </c>
      <c r="D10" s="80" t="str">
        <f>'Rodinne tymy'!D43</f>
        <v>Adéla</v>
      </c>
      <c r="E10" s="80" t="str">
        <f>'Rodinne tymy'!E43</f>
        <v>Zápotocká</v>
      </c>
      <c r="F10" s="83">
        <f>'Rodinne tymy'!G43</f>
        <v>56</v>
      </c>
      <c r="G10" s="348">
        <f>'Rodinne tymy'!H43</f>
        <v>48</v>
      </c>
      <c r="H10" s="79">
        <f>'Rodinne tymy'!D40</f>
        <v>0</v>
      </c>
      <c r="I10" s="67"/>
      <c r="J10" s="67"/>
      <c r="K10" s="67"/>
      <c r="L10" s="68"/>
    </row>
    <row r="11" spans="2:12" ht="30" customHeight="1">
      <c r="B11" s="85" t="str">
        <f>'Rodinne tymy'!C46</f>
        <v>13</v>
      </c>
      <c r="C11" s="192">
        <f>'Rodinne tymy'!C49</f>
        <v>0</v>
      </c>
      <c r="D11" s="80" t="str">
        <f>'Rodinne tymy'!D49</f>
        <v>Alena</v>
      </c>
      <c r="E11" s="80" t="str">
        <f>'Rodinne tymy'!E49</f>
        <v>Škvánová</v>
      </c>
      <c r="F11" s="83">
        <f>'Rodinne tymy'!G49</f>
        <v>0</v>
      </c>
      <c r="G11" s="348">
        <f>'Rodinne tymy'!H49</f>
        <v>0</v>
      </c>
      <c r="H11" s="79">
        <f>'Rodinne tymy'!D46</f>
        <v>0</v>
      </c>
      <c r="I11" s="67"/>
      <c r="J11" s="67"/>
      <c r="K11" s="67"/>
      <c r="L11" s="68"/>
    </row>
    <row r="12" spans="2:12" ht="30" customHeight="1" thickBot="1">
      <c r="B12" s="76" t="str">
        <f>'Rodinne tymy'!C52</f>
        <v>24</v>
      </c>
      <c r="C12" s="196">
        <f>'Rodinne tymy'!C55</f>
        <v>0</v>
      </c>
      <c r="D12" s="82" t="str">
        <f>'Rodinne tymy'!D55</f>
        <v>Laura</v>
      </c>
      <c r="E12" s="82" t="str">
        <f>'Rodinne tymy'!E55</f>
        <v>Řeháková</v>
      </c>
      <c r="F12" s="86">
        <f>'Rodinne tymy'!G55</f>
        <v>0</v>
      </c>
      <c r="G12" s="349">
        <f>'Rodinne tymy'!H55</f>
        <v>0</v>
      </c>
      <c r="H12" s="77">
        <f>'Rodinne tymy'!D52</f>
        <v>0</v>
      </c>
      <c r="I12" s="69"/>
      <c r="J12" s="69"/>
      <c r="K12" s="69"/>
      <c r="L12" s="70"/>
    </row>
    <row r="13" spans="2:12" ht="19.5" customHeight="1">
      <c r="B13" s="197" t="str">
        <f>'Rodinne tymy'!C52</f>
        <v>24</v>
      </c>
      <c r="C13" s="252"/>
      <c r="D13" s="254"/>
      <c r="E13" s="254"/>
      <c r="F13" s="253"/>
      <c r="G13" s="350"/>
      <c r="H13" s="197"/>
      <c r="I13" s="71"/>
      <c r="J13" s="71"/>
      <c r="K13" s="71"/>
      <c r="L13" s="71"/>
    </row>
    <row r="14" spans="2:12" ht="12.75" customHeight="1" thickBot="1">
      <c r="B14" s="199" t="str">
        <f>'Rodinne tymy'!C58</f>
        <v>29</v>
      </c>
      <c r="C14" s="197" t="str">
        <f>'Rodinne tymy'!G1</f>
        <v>    SOUTĚŽ ATLETICKÉ VŠESTRANNOSTI</v>
      </c>
      <c r="D14" s="198"/>
      <c r="E14" s="198"/>
      <c r="H14" s="286" t="s">
        <v>163</v>
      </c>
      <c r="I14" s="198"/>
      <c r="J14" s="198"/>
      <c r="K14" s="198"/>
      <c r="L14" s="198"/>
    </row>
    <row r="15" spans="2:12" ht="30" customHeight="1">
      <c r="B15" s="75" t="str">
        <f>'Rodinne tymy'!C58</f>
        <v>29</v>
      </c>
      <c r="C15" s="90">
        <f>'Rodinne tymy'!C61</f>
        <v>0</v>
      </c>
      <c r="D15" s="427" t="str">
        <f>'Rodinne tymy'!D61</f>
        <v>Ema</v>
      </c>
      <c r="E15" s="427" t="str">
        <f>'Rodinne tymy'!E61</f>
        <v>Šedlbauerová</v>
      </c>
      <c r="F15" s="84">
        <f>'Rodinne tymy'!G61</f>
        <v>0</v>
      </c>
      <c r="G15" s="347">
        <f>'Rodinne tymy'!H61</f>
        <v>0</v>
      </c>
      <c r="H15" s="73">
        <f>'Rodinne tymy'!D58</f>
        <v>0</v>
      </c>
      <c r="I15" s="65"/>
      <c r="J15" s="65"/>
      <c r="K15" s="65"/>
      <c r="L15" s="66"/>
    </row>
    <row r="16" spans="2:12" ht="30" customHeight="1">
      <c r="B16" s="85" t="str">
        <f>'Rodinne tymy'!C64</f>
        <v>44</v>
      </c>
      <c r="C16" s="192">
        <f>'Rodinne tymy'!C67</f>
        <v>0</v>
      </c>
      <c r="D16" s="80">
        <f>'Rodinne tymy'!D67</f>
        <v>0</v>
      </c>
      <c r="E16" s="80" t="str">
        <f>'Rodinne tymy'!E67</f>
        <v>Kostelecká</v>
      </c>
      <c r="F16" s="83">
        <f>'Rodinne tymy'!G67</f>
        <v>0</v>
      </c>
      <c r="G16" s="348">
        <f>'Rodinne tymy'!H67</f>
        <v>0</v>
      </c>
      <c r="H16" s="79">
        <f>'Rodinne tymy'!D64</f>
        <v>0</v>
      </c>
      <c r="I16" s="67"/>
      <c r="J16" s="67"/>
      <c r="K16" s="67"/>
      <c r="L16" s="68"/>
    </row>
    <row r="17" spans="2:12" ht="30" customHeight="1">
      <c r="B17" s="85" t="str">
        <f>'Rodinne tymy'!C70</f>
        <v>10</v>
      </c>
      <c r="C17" s="192">
        <f>'Rodinne tymy'!C73</f>
        <v>0</v>
      </c>
      <c r="D17" s="80" t="str">
        <f>'Rodinne tymy'!D73</f>
        <v>Jan</v>
      </c>
      <c r="E17" s="80" t="str">
        <f>'Rodinne tymy'!E73</f>
        <v>Hurdálek</v>
      </c>
      <c r="F17" s="83">
        <f>'Rodinne tymy'!G73</f>
        <v>0</v>
      </c>
      <c r="G17" s="348">
        <f>'Rodinne tymy'!H73</f>
        <v>0</v>
      </c>
      <c r="H17" s="79">
        <f>'Rodinne tymy'!D70</f>
        <v>0</v>
      </c>
      <c r="I17" s="67"/>
      <c r="J17" s="67"/>
      <c r="K17" s="67"/>
      <c r="L17" s="68"/>
    </row>
    <row r="18" spans="2:12" ht="30" customHeight="1" thickBot="1">
      <c r="B18" s="76" t="str">
        <f>'Rodinne tymy'!C76</f>
        <v>35</v>
      </c>
      <c r="C18" s="196">
        <f>'Rodinne tymy'!C79</f>
        <v>0</v>
      </c>
      <c r="D18" s="82" t="str">
        <f>'Rodinne tymy'!D79</f>
        <v>Daniel</v>
      </c>
      <c r="E18" s="82" t="str">
        <f>'Rodinne tymy'!E79</f>
        <v>Kopřiva</v>
      </c>
      <c r="F18" s="86">
        <f>'Rodinne tymy'!G79</f>
        <v>0</v>
      </c>
      <c r="G18" s="349">
        <f>'Rodinne tymy'!H79</f>
        <v>0</v>
      </c>
      <c r="H18" s="77">
        <f>'Rodinne tymy'!D76</f>
        <v>0</v>
      </c>
      <c r="I18" s="69"/>
      <c r="J18" s="69"/>
      <c r="K18" s="69"/>
      <c r="L18" s="70"/>
    </row>
    <row r="19" spans="2:12" ht="19.5" customHeight="1">
      <c r="B19" s="197"/>
      <c r="C19" s="252"/>
      <c r="D19" s="254"/>
      <c r="E19" s="254"/>
      <c r="F19" s="344"/>
      <c r="G19" s="345"/>
      <c r="H19" s="28"/>
      <c r="I19" s="71"/>
      <c r="J19" s="71"/>
      <c r="K19" s="71"/>
      <c r="L19" s="71"/>
    </row>
    <row r="20" spans="1:12" s="88" customFormat="1" ht="21" customHeight="1" thickBot="1">
      <c r="A20" s="180"/>
      <c r="B20" s="199" t="str">
        <f>'Rodinne tymy'!C82</f>
        <v>07</v>
      </c>
      <c r="C20" s="197" t="str">
        <f>'Rodinne tymy'!G1</f>
        <v>    SOUTĚŽ ATLETICKÉ VŠESTRANNOSTI</v>
      </c>
      <c r="D20" s="200"/>
      <c r="E20" s="200"/>
      <c r="F20"/>
      <c r="G20" s="346"/>
      <c r="H20" s="286" t="s">
        <v>163</v>
      </c>
      <c r="I20" s="200"/>
      <c r="J20" s="200"/>
      <c r="K20" s="200"/>
      <c r="L20" s="200"/>
    </row>
    <row r="21" spans="2:12" ht="30" customHeight="1">
      <c r="B21" s="75" t="str">
        <f>'Rodinne tymy'!C82</f>
        <v>07</v>
      </c>
      <c r="C21" s="90">
        <f>'Rodinne tymy'!C85</f>
        <v>0</v>
      </c>
      <c r="D21" s="427" t="str">
        <f>'Rodinne tymy'!D85</f>
        <v>Vanda</v>
      </c>
      <c r="E21" s="427" t="str">
        <f>'Rodinne tymy'!E85</f>
        <v>Hegerová</v>
      </c>
      <c r="F21" s="84">
        <f>'Rodinne tymy'!G85</f>
        <v>0</v>
      </c>
      <c r="G21" s="347">
        <f>'Rodinne tymy'!H85</f>
        <v>0</v>
      </c>
      <c r="H21" s="73">
        <f>'Rodinne tymy'!D82</f>
        <v>0</v>
      </c>
      <c r="I21" s="65"/>
      <c r="J21" s="65"/>
      <c r="K21" s="65"/>
      <c r="L21" s="66"/>
    </row>
    <row r="22" spans="2:12" ht="30" customHeight="1">
      <c r="B22" s="85" t="str">
        <f>'Rodinne tymy'!C88</f>
        <v>12</v>
      </c>
      <c r="C22" s="192">
        <f>'Rodinne tymy'!C91</f>
        <v>0</v>
      </c>
      <c r="D22" s="80" t="str">
        <f>'Rodinne tymy'!D91</f>
        <v>Eduard</v>
      </c>
      <c r="E22" s="80" t="str">
        <f>'Rodinne tymy'!E91</f>
        <v>Vodvářka</v>
      </c>
      <c r="F22" s="83">
        <f>'Rodinne tymy'!G91</f>
        <v>0</v>
      </c>
      <c r="G22" s="348">
        <f>'Rodinne tymy'!H91</f>
        <v>0</v>
      </c>
      <c r="H22" s="79">
        <f>'Rodinne tymy'!D88</f>
        <v>0</v>
      </c>
      <c r="I22" s="67"/>
      <c r="J22" s="67"/>
      <c r="K22" s="67"/>
      <c r="L22" s="68"/>
    </row>
    <row r="23" spans="2:12" ht="30" customHeight="1">
      <c r="B23" s="85" t="str">
        <f>'Rodinne tymy'!C94</f>
        <v>05</v>
      </c>
      <c r="C23" s="192">
        <f>'Rodinne tymy'!C97</f>
        <v>0</v>
      </c>
      <c r="D23" s="80" t="str">
        <f>'Rodinne tymy'!D97</f>
        <v>Michaela</v>
      </c>
      <c r="E23" s="80" t="str">
        <f>'Rodinne tymy'!E97</f>
        <v>Rubešová</v>
      </c>
      <c r="F23" s="83">
        <f>'Rodinne tymy'!G97</f>
        <v>0</v>
      </c>
      <c r="G23" s="348">
        <f>'Rodinne tymy'!H97</f>
        <v>0</v>
      </c>
      <c r="H23" s="79">
        <f>'Rodinne tymy'!D94</f>
        <v>0</v>
      </c>
      <c r="I23" s="67"/>
      <c r="J23" s="67"/>
      <c r="K23" s="67"/>
      <c r="L23" s="68"/>
    </row>
    <row r="24" spans="2:12" ht="30" customHeight="1" thickBot="1">
      <c r="B24" s="76" t="str">
        <f>'Rodinne tymy'!C100</f>
        <v>25</v>
      </c>
      <c r="C24" s="196">
        <f>'Rodinne tymy'!C103</f>
        <v>0</v>
      </c>
      <c r="D24" s="82" t="str">
        <f>'Rodinne tymy'!D103</f>
        <v>Filip</v>
      </c>
      <c r="E24" s="82" t="str">
        <f>'Rodinne tymy'!E103</f>
        <v>Lukeš</v>
      </c>
      <c r="F24" s="86">
        <f>'Rodinne tymy'!G103</f>
        <v>0</v>
      </c>
      <c r="G24" s="349">
        <f>'Rodinne tymy'!H103</f>
        <v>0</v>
      </c>
      <c r="H24" s="77">
        <f>'Rodinne tymy'!D100</f>
        <v>0</v>
      </c>
      <c r="I24" s="69"/>
      <c r="J24" s="69"/>
      <c r="K24" s="69"/>
      <c r="L24" s="70"/>
    </row>
    <row r="25" spans="2:12" ht="19.5" customHeight="1">
      <c r="B25" s="197"/>
      <c r="C25" s="252"/>
      <c r="D25" s="254"/>
      <c r="E25" s="254"/>
      <c r="F25" s="344"/>
      <c r="G25" s="345"/>
      <c r="H25" s="28"/>
      <c r="I25" s="71"/>
      <c r="J25" s="71"/>
      <c r="K25" s="71"/>
      <c r="L25" s="71"/>
    </row>
    <row r="26" spans="1:8" s="87" customFormat="1" ht="18" customHeight="1" thickBot="1">
      <c r="A26" s="180"/>
      <c r="B26" s="199" t="str">
        <f>'Rodinne tymy'!C106</f>
        <v>18</v>
      </c>
      <c r="C26" s="197" t="str">
        <f>'Rodinne tymy'!G1</f>
        <v>    SOUTĚŽ ATLETICKÉ VŠESTRANNOSTI</v>
      </c>
      <c r="F26"/>
      <c r="G26" s="346"/>
      <c r="H26" s="286" t="s">
        <v>163</v>
      </c>
    </row>
    <row r="27" spans="2:12" ht="30" customHeight="1">
      <c r="B27" s="75" t="str">
        <f>'Rodinne tymy'!C106</f>
        <v>18</v>
      </c>
      <c r="C27" s="90">
        <f>'Rodinne tymy'!C109</f>
        <v>0</v>
      </c>
      <c r="D27" s="427" t="str">
        <f>'Rodinne tymy'!D109</f>
        <v>Nela</v>
      </c>
      <c r="E27" s="427" t="str">
        <f>'Rodinne tymy'!E109</f>
        <v>Škodová</v>
      </c>
      <c r="F27" s="84">
        <f>'Rodinne tymy'!G109</f>
        <v>0</v>
      </c>
      <c r="G27" s="347">
        <f>'Rodinne tymy'!H109</f>
        <v>0</v>
      </c>
      <c r="H27" s="73">
        <f>'Rodinne tymy'!D106</f>
        <v>0</v>
      </c>
      <c r="I27" s="65"/>
      <c r="J27" s="65"/>
      <c r="K27" s="65"/>
      <c r="L27" s="66"/>
    </row>
    <row r="28" spans="2:12" ht="30" customHeight="1">
      <c r="B28" s="85" t="str">
        <f>'Rodinne tymy'!C112</f>
        <v>20</v>
      </c>
      <c r="C28" s="192">
        <f>'Rodinne tymy'!C115</f>
        <v>0</v>
      </c>
      <c r="D28" s="80" t="str">
        <f>'Rodinne tymy'!D115</f>
        <v>Barbora</v>
      </c>
      <c r="E28" s="80" t="str">
        <f>'Rodinne tymy'!E115</f>
        <v>Švadlenková</v>
      </c>
      <c r="F28" s="83">
        <f>'Rodinne tymy'!G115</f>
        <v>0</v>
      </c>
      <c r="G28" s="348">
        <f>'Rodinne tymy'!H115</f>
        <v>0</v>
      </c>
      <c r="H28" s="79">
        <f>'Rodinne tymy'!D112</f>
        <v>0</v>
      </c>
      <c r="I28" s="67"/>
      <c r="J28" s="67"/>
      <c r="K28" s="67"/>
      <c r="L28" s="68"/>
    </row>
    <row r="29" spans="2:12" ht="30" customHeight="1">
      <c r="B29" s="85" t="str">
        <f>'Rodinne tymy'!C118</f>
        <v>32</v>
      </c>
      <c r="C29" s="192">
        <f>'Rodinne tymy'!C121</f>
        <v>0</v>
      </c>
      <c r="D29" s="80" t="str">
        <f>'Rodinne tymy'!D121</f>
        <v>Daniel</v>
      </c>
      <c r="E29" s="80" t="str">
        <f>'Rodinne tymy'!E121</f>
        <v>Chvátal</v>
      </c>
      <c r="F29" s="83">
        <f>'Rodinne tymy'!G121</f>
        <v>0</v>
      </c>
      <c r="G29" s="348">
        <f>'Rodinne tymy'!H121</f>
        <v>0</v>
      </c>
      <c r="H29" s="79">
        <f>'Rodinne tymy'!D118</f>
        <v>0</v>
      </c>
      <c r="I29" s="67"/>
      <c r="J29" s="67"/>
      <c r="K29" s="67"/>
      <c r="L29" s="68"/>
    </row>
    <row r="30" spans="2:12" ht="30" customHeight="1" thickBot="1">
      <c r="B30" s="76" t="str">
        <f>'Rodinne tymy'!C124</f>
        <v>36</v>
      </c>
      <c r="C30" s="196">
        <f>'Rodinne tymy'!C127</f>
        <v>0</v>
      </c>
      <c r="D30" s="82" t="str">
        <f>'Rodinne tymy'!D127</f>
        <v>Patrik</v>
      </c>
      <c r="E30" s="82" t="str">
        <f>'Rodinne tymy'!E127</f>
        <v>Mačina</v>
      </c>
      <c r="F30" s="86">
        <f>'Rodinne tymy'!G127</f>
        <v>0</v>
      </c>
      <c r="G30" s="349">
        <f>'Rodinne tymy'!H127</f>
        <v>0</v>
      </c>
      <c r="H30" s="77">
        <f>'Rodinne tymy'!D124</f>
        <v>0</v>
      </c>
      <c r="I30" s="69"/>
      <c r="J30" s="69"/>
      <c r="K30" s="69"/>
      <c r="L30" s="70"/>
    </row>
    <row r="31" spans="2:12" ht="19.5" customHeight="1">
      <c r="B31" s="197"/>
      <c r="C31" s="252"/>
      <c r="D31" s="254"/>
      <c r="E31" s="254"/>
      <c r="F31" s="256"/>
      <c r="G31" s="363"/>
      <c r="H31" s="255"/>
      <c r="I31" s="71"/>
      <c r="J31" s="71"/>
      <c r="K31" s="71"/>
      <c r="L31" s="71"/>
    </row>
    <row r="32" spans="2:12" ht="13.5" thickBot="1">
      <c r="B32" s="201" t="str">
        <f>'Rodinne tymy'!C130</f>
        <v>11</v>
      </c>
      <c r="C32" s="197" t="str">
        <f>'Rodinne tymy'!G1</f>
        <v>    SOUTĚŽ ATLETICKÉ VŠESTRANNOSTI</v>
      </c>
      <c r="D32" s="71"/>
      <c r="E32" s="71"/>
      <c r="F32" s="198"/>
      <c r="G32" s="359"/>
      <c r="H32" s="286" t="s">
        <v>163</v>
      </c>
      <c r="I32" s="71"/>
      <c r="J32" s="71"/>
      <c r="K32" s="71"/>
      <c r="L32" s="71"/>
    </row>
    <row r="33" spans="2:12" ht="30" customHeight="1">
      <c r="B33" s="89" t="str">
        <f>'Rodinne tymy'!C130</f>
        <v>11</v>
      </c>
      <c r="C33" s="90">
        <f>'Rodinne tymy'!C133</f>
        <v>0</v>
      </c>
      <c r="D33" s="427" t="str">
        <f>'Rodinne tymy'!D133</f>
        <v>Štěpán</v>
      </c>
      <c r="E33" s="427" t="str">
        <f>'Rodinne tymy'!E133</f>
        <v>Tůma</v>
      </c>
      <c r="F33" s="177">
        <f>'Rodinne tymy'!G133</f>
        <v>0</v>
      </c>
      <c r="G33" s="353">
        <f>'Rodinne tymy'!H133</f>
        <v>0</v>
      </c>
      <c r="H33" s="73">
        <f>'Rodinne tymy'!D130</f>
        <v>0</v>
      </c>
      <c r="I33" s="65"/>
      <c r="J33" s="65"/>
      <c r="K33" s="65"/>
      <c r="L33" s="66"/>
    </row>
    <row r="34" spans="2:12" ht="30" customHeight="1">
      <c r="B34" s="85" t="str">
        <f>'Rodinne tymy'!C136</f>
        <v>09</v>
      </c>
      <c r="C34" s="192">
        <f>'Rodinne tymy'!C139</f>
        <v>0</v>
      </c>
      <c r="D34" s="80" t="str">
        <f>'Rodinne tymy'!D139</f>
        <v>Barbora</v>
      </c>
      <c r="E34" s="80" t="str">
        <f>'Rodinne tymy'!E139</f>
        <v>Bezpalcová</v>
      </c>
      <c r="F34" s="83">
        <f>'Rodinne tymy'!G139</f>
        <v>0</v>
      </c>
      <c r="G34" s="348">
        <f>'Rodinne tymy'!H139</f>
        <v>0</v>
      </c>
      <c r="H34" s="79">
        <f>'Rodinne tymy'!D136</f>
        <v>0</v>
      </c>
      <c r="I34" s="67"/>
      <c r="J34" s="67"/>
      <c r="K34" s="67"/>
      <c r="L34" s="68"/>
    </row>
    <row r="35" spans="2:12" ht="30" customHeight="1">
      <c r="B35" s="85" t="str">
        <f>'Rodinne tymy'!C142</f>
        <v>34</v>
      </c>
      <c r="C35" s="192">
        <f>'Rodinne tymy'!C145</f>
        <v>0</v>
      </c>
      <c r="D35" s="80" t="str">
        <f>'Rodinne tymy'!D145</f>
        <v>Barbora</v>
      </c>
      <c r="E35" s="80" t="str">
        <f>'Rodinne tymy'!E145</f>
        <v>Holečková</v>
      </c>
      <c r="F35" s="83">
        <f>'Rodinne tymy'!G145</f>
        <v>0</v>
      </c>
      <c r="G35" s="348">
        <f>'Rodinne tymy'!H145</f>
        <v>0</v>
      </c>
      <c r="H35" s="79">
        <f>'Rodinne tymy'!D142</f>
        <v>0</v>
      </c>
      <c r="I35" s="67"/>
      <c r="J35" s="67"/>
      <c r="K35" s="67"/>
      <c r="L35" s="68"/>
    </row>
    <row r="36" spans="2:12" ht="30" customHeight="1" thickBot="1">
      <c r="B36" s="76" t="str">
        <f>'Rodinne tymy'!C148</f>
        <v>04</v>
      </c>
      <c r="C36" s="196">
        <f>'Rodinne tymy'!C151</f>
        <v>0</v>
      </c>
      <c r="D36" s="82" t="str">
        <f>'Rodinne tymy'!D151</f>
        <v>Lukáš</v>
      </c>
      <c r="E36" s="82" t="str">
        <f>'Rodinne tymy'!E151</f>
        <v>Suchopár</v>
      </c>
      <c r="F36" s="204">
        <f>'Rodinne tymy'!G151</f>
        <v>0</v>
      </c>
      <c r="G36" s="355">
        <f>'Rodinne tymy'!H151</f>
        <v>0</v>
      </c>
      <c r="H36" s="77">
        <f>'Rodinne tymy'!D148</f>
        <v>0</v>
      </c>
      <c r="I36" s="69"/>
      <c r="J36" s="69"/>
      <c r="K36" s="69"/>
      <c r="L36" s="70"/>
    </row>
    <row r="37" spans="2:12" ht="19.5" customHeight="1">
      <c r="B37" s="197"/>
      <c r="C37" s="252"/>
      <c r="D37" s="254"/>
      <c r="E37" s="254"/>
      <c r="F37" s="256"/>
      <c r="G37" s="363"/>
      <c r="H37" s="255"/>
      <c r="I37" s="71"/>
      <c r="J37" s="71"/>
      <c r="K37" s="71"/>
      <c r="L37" s="71"/>
    </row>
    <row r="38" spans="2:12" ht="13.5" thickBot="1">
      <c r="B38" s="199" t="str">
        <f>'Rodinne tymy'!C154</f>
        <v>17</v>
      </c>
      <c r="C38" s="197" t="str">
        <f>'Rodinne tymy'!G1</f>
        <v>    SOUTĚŽ ATLETICKÉ VŠESTRANNOSTI</v>
      </c>
      <c r="D38" s="71"/>
      <c r="E38" s="71"/>
      <c r="F38" s="198"/>
      <c r="G38" s="359"/>
      <c r="H38" s="286" t="s">
        <v>163</v>
      </c>
      <c r="I38" s="71"/>
      <c r="J38" s="71"/>
      <c r="K38" s="71"/>
      <c r="L38" s="71"/>
    </row>
    <row r="39" spans="2:12" ht="30" customHeight="1">
      <c r="B39" s="75" t="str">
        <f>'Rodinne tymy'!C154</f>
        <v>17</v>
      </c>
      <c r="C39" s="90">
        <f>'Rodinne tymy'!C157</f>
        <v>0</v>
      </c>
      <c r="D39" s="427" t="str">
        <f>'Rodinne tymy'!D157</f>
        <v>Eliška</v>
      </c>
      <c r="E39" s="427" t="str">
        <f>'Rodinne tymy'!E157</f>
        <v>Kramešová</v>
      </c>
      <c r="F39" s="177">
        <f>'Rodinne tymy'!G157</f>
        <v>0</v>
      </c>
      <c r="G39" s="353">
        <f>'Rodinne tymy'!H157</f>
        <v>0</v>
      </c>
      <c r="H39" s="73">
        <f>'Rodinne tymy'!D154</f>
        <v>0</v>
      </c>
      <c r="I39" s="65"/>
      <c r="J39" s="65"/>
      <c r="K39" s="65"/>
      <c r="L39" s="66"/>
    </row>
    <row r="40" spans="1:12" ht="30" customHeight="1">
      <c r="A40" s="203"/>
      <c r="B40" s="85" t="str">
        <f>'Rodinne tymy'!C160</f>
        <v>21</v>
      </c>
      <c r="C40" s="192">
        <f>'Rodinne tymy'!C163</f>
        <v>0</v>
      </c>
      <c r="D40" s="205" t="str">
        <f>'Rodinne tymy'!D163</f>
        <v>Petr</v>
      </c>
      <c r="E40" s="205" t="str">
        <f>'Rodinne tymy'!E163</f>
        <v>Souček </v>
      </c>
      <c r="F40" s="193">
        <f>'Rodinne tymy'!G163</f>
        <v>0</v>
      </c>
      <c r="G40" s="354">
        <f>'Rodinne tymy'!H163</f>
        <v>0</v>
      </c>
      <c r="H40" s="79">
        <f>'Rodinne tymy'!D160</f>
        <v>0</v>
      </c>
      <c r="I40" s="67"/>
      <c r="J40" s="67"/>
      <c r="K40" s="67"/>
      <c r="L40" s="68"/>
    </row>
    <row r="41" spans="1:12" ht="30" customHeight="1">
      <c r="A41" s="203"/>
      <c r="B41" s="85" t="str">
        <f>'Rodinne tymy'!C166</f>
        <v>39</v>
      </c>
      <c r="C41" s="192">
        <f>'Rodinne tymy'!C169</f>
        <v>0</v>
      </c>
      <c r="D41" s="205" t="str">
        <f>'Rodinne tymy'!D169</f>
        <v>Tomáš</v>
      </c>
      <c r="E41" s="205" t="str">
        <f>'Rodinne tymy'!E169</f>
        <v>Fořt</v>
      </c>
      <c r="F41" s="193">
        <f>'Rodinne tymy'!G169</f>
        <v>0</v>
      </c>
      <c r="G41" s="354">
        <f>'Rodinne tymy'!H169</f>
        <v>0</v>
      </c>
      <c r="H41" s="79">
        <f>'Rodinne tymy'!D166</f>
        <v>0</v>
      </c>
      <c r="I41" s="67"/>
      <c r="J41" s="67"/>
      <c r="K41" s="67"/>
      <c r="L41" s="68"/>
    </row>
    <row r="42" spans="1:12" ht="30" customHeight="1" thickBot="1">
      <c r="A42" s="203"/>
      <c r="B42" s="76" t="str">
        <f>'Rodinne tymy'!C172</f>
        <v>28</v>
      </c>
      <c r="C42" s="196">
        <f>'Rodinne tymy'!C175</f>
        <v>0</v>
      </c>
      <c r="D42" s="206" t="str">
        <f>'Rodinne tymy'!D175</f>
        <v>Aneta</v>
      </c>
      <c r="E42" s="206" t="str">
        <f>'Rodinne tymy'!E175</f>
        <v>Zieglerová</v>
      </c>
      <c r="F42" s="204">
        <f>'Rodinne tymy'!G175</f>
        <v>0</v>
      </c>
      <c r="G42" s="355">
        <f>'Rodinne tymy'!H175</f>
        <v>0</v>
      </c>
      <c r="H42" s="77">
        <f>'Rodinne tymy'!D172</f>
        <v>0</v>
      </c>
      <c r="I42" s="69"/>
      <c r="J42" s="69"/>
      <c r="K42" s="69"/>
      <c r="L42" s="70"/>
    </row>
    <row r="43" spans="2:12" ht="19.5" customHeight="1">
      <c r="B43" s="197"/>
      <c r="C43" s="252"/>
      <c r="D43" s="254"/>
      <c r="E43" s="254"/>
      <c r="F43" s="256"/>
      <c r="G43" s="363"/>
      <c r="H43" s="255"/>
      <c r="I43" s="71"/>
      <c r="J43" s="71"/>
      <c r="K43" s="71"/>
      <c r="L43" s="71"/>
    </row>
    <row r="44" spans="1:12" ht="13.5" thickBot="1">
      <c r="A44" s="203"/>
      <c r="B44" s="199" t="str">
        <f>'Rodinne tymy'!C178</f>
        <v>37</v>
      </c>
      <c r="C44" s="197" t="str">
        <f>'Rodinne tymy'!G1</f>
        <v>    SOUTĚŽ ATLETICKÉ VŠESTRANNOSTI</v>
      </c>
      <c r="D44" s="71"/>
      <c r="E44" s="71"/>
      <c r="F44" s="198"/>
      <c r="G44" s="359"/>
      <c r="H44" s="286" t="s">
        <v>163</v>
      </c>
      <c r="I44" s="71"/>
      <c r="J44" s="71"/>
      <c r="K44" s="71"/>
      <c r="L44" s="71"/>
    </row>
    <row r="45" spans="1:12" ht="30" customHeight="1">
      <c r="A45" s="203"/>
      <c r="B45" s="75" t="str">
        <f>'Rodinne tymy'!C178</f>
        <v>37</v>
      </c>
      <c r="C45" s="90">
        <f>'Rodinne tymy'!C181</f>
        <v>0</v>
      </c>
      <c r="D45" s="428" t="str">
        <f>'Rodinne tymy'!D181</f>
        <v>Radek</v>
      </c>
      <c r="E45" s="428" t="str">
        <f>'Rodinne tymy'!E181</f>
        <v>Mačina</v>
      </c>
      <c r="F45" s="177">
        <f>'Rodinne tymy'!G181</f>
        <v>0</v>
      </c>
      <c r="G45" s="353">
        <f>'Rodinne tymy'!H181</f>
        <v>0</v>
      </c>
      <c r="H45" s="73">
        <f>'Rodinne tymy'!D178</f>
        <v>0</v>
      </c>
      <c r="I45" s="65"/>
      <c r="J45" s="65"/>
      <c r="K45" s="65"/>
      <c r="L45" s="66"/>
    </row>
    <row r="46" spans="1:12" ht="30" customHeight="1">
      <c r="A46" s="203"/>
      <c r="B46" s="85" t="str">
        <f>'Rodinne tymy'!C184</f>
        <v>23</v>
      </c>
      <c r="C46" s="192">
        <f>'Rodinne tymy'!C187</f>
        <v>0</v>
      </c>
      <c r="D46" s="205" t="str">
        <f>'Rodinne tymy'!D187</f>
        <v>Natalie</v>
      </c>
      <c r="E46" s="205" t="str">
        <f>'Rodinne tymy'!E187</f>
        <v>Strakošová</v>
      </c>
      <c r="F46" s="193">
        <f>'Rodinne tymy'!G187</f>
        <v>0</v>
      </c>
      <c r="G46" s="354">
        <f>'Rodinne tymy'!H187</f>
        <v>0</v>
      </c>
      <c r="H46" s="79">
        <f>'Rodinne tymy'!D184</f>
        <v>0</v>
      </c>
      <c r="I46" s="67"/>
      <c r="J46" s="67"/>
      <c r="K46" s="67"/>
      <c r="L46" s="68"/>
    </row>
    <row r="47" spans="1:12" ht="30" customHeight="1">
      <c r="A47" s="203"/>
      <c r="B47" s="85" t="str">
        <f>'Rodinne tymy'!C190</f>
        <v>14</v>
      </c>
      <c r="C47" s="192">
        <f>'Rodinne tymy'!C193</f>
        <v>0</v>
      </c>
      <c r="D47" s="205" t="str">
        <f>'Rodinne tymy'!D193</f>
        <v>Michala</v>
      </c>
      <c r="E47" s="205" t="str">
        <f>'Rodinne tymy'!E193</f>
        <v>Rojková</v>
      </c>
      <c r="F47" s="193">
        <f>'Rodinne tymy'!G193</f>
        <v>0</v>
      </c>
      <c r="G47" s="354">
        <f>'Rodinne tymy'!H193</f>
        <v>0</v>
      </c>
      <c r="H47" s="79">
        <f>'Rodinne tymy'!D190</f>
        <v>0</v>
      </c>
      <c r="I47" s="67"/>
      <c r="J47" s="67"/>
      <c r="K47" s="67"/>
      <c r="L47" s="68"/>
    </row>
    <row r="48" spans="1:12" ht="30" customHeight="1" thickBot="1">
      <c r="A48" s="203"/>
      <c r="B48" s="76" t="str">
        <f>'Rodinne tymy'!C196</f>
        <v>03</v>
      </c>
      <c r="C48" s="426">
        <f>'Rodinne tymy'!C199</f>
        <v>0</v>
      </c>
      <c r="D48" s="82" t="str">
        <f>'Rodinne tymy'!D199</f>
        <v>Adam</v>
      </c>
      <c r="E48" s="82" t="str">
        <f>'Rodinne tymy'!E199</f>
        <v>Suchopár</v>
      </c>
      <c r="F48" s="204">
        <f>'Rodinne tymy'!G199</f>
        <v>0</v>
      </c>
      <c r="G48" s="355">
        <f>'Rodinne tymy'!H199</f>
        <v>0</v>
      </c>
      <c r="H48" s="77">
        <f>'Rodinne tymy'!D196</f>
        <v>0</v>
      </c>
      <c r="I48" s="69"/>
      <c r="J48" s="69"/>
      <c r="K48" s="69"/>
      <c r="L48" s="70"/>
    </row>
    <row r="49" spans="2:12" ht="19.5" customHeight="1">
      <c r="B49" s="197"/>
      <c r="C49" s="252"/>
      <c r="D49" s="254"/>
      <c r="E49" s="254"/>
      <c r="F49" s="256"/>
      <c r="G49" s="363"/>
      <c r="H49" s="255"/>
      <c r="I49" s="71"/>
      <c r="J49" s="71"/>
      <c r="K49" s="71"/>
      <c r="L49" s="71"/>
    </row>
    <row r="50" spans="1:12" ht="13.5" thickBot="1">
      <c r="A50" s="203"/>
      <c r="B50" s="199" t="str">
        <f>'Rodinne tymy'!C202</f>
        <v>30</v>
      </c>
      <c r="C50" s="197" t="str">
        <f>'Rodinne tymy'!G1</f>
        <v>    SOUTĚŽ ATLETICKÉ VŠESTRANNOSTI</v>
      </c>
      <c r="D50" s="71"/>
      <c r="E50" s="71"/>
      <c r="F50" s="198"/>
      <c r="G50" s="359"/>
      <c r="H50" s="286" t="s">
        <v>163</v>
      </c>
      <c r="I50" s="71"/>
      <c r="J50" s="71"/>
      <c r="K50" s="71"/>
      <c r="L50" s="71"/>
    </row>
    <row r="51" spans="1:12" ht="30" customHeight="1">
      <c r="A51" s="203"/>
      <c r="B51" s="75" t="str">
        <f>'Rodinne tymy'!C202</f>
        <v>30</v>
      </c>
      <c r="C51" s="90">
        <f>'Rodinne tymy'!C205</f>
        <v>0</v>
      </c>
      <c r="D51" s="428" t="str">
        <f>'Rodinne tymy'!D205</f>
        <v>Tereza</v>
      </c>
      <c r="E51" s="428" t="str">
        <f>'Rodinne tymy'!E205</f>
        <v>Holečková</v>
      </c>
      <c r="F51" s="177">
        <f>'Rodinne tymy'!G205</f>
        <v>0</v>
      </c>
      <c r="G51" s="353">
        <f>'Rodinne tymy'!H205</f>
        <v>0</v>
      </c>
      <c r="H51" s="73">
        <f>'Rodinne tymy'!D202</f>
        <v>0</v>
      </c>
      <c r="I51" s="65"/>
      <c r="J51" s="65"/>
      <c r="K51" s="65"/>
      <c r="L51" s="66"/>
    </row>
    <row r="52" spans="1:12" ht="30" customHeight="1">
      <c r="A52" s="203"/>
      <c r="B52" s="85" t="str">
        <f>'Rodinne tymy'!C208</f>
        <v>33</v>
      </c>
      <c r="C52" s="192">
        <f>'Rodinne tymy'!C211</f>
        <v>0</v>
      </c>
      <c r="D52" s="205" t="str">
        <f>'Rodinne tymy'!D211</f>
        <v>Adam</v>
      </c>
      <c r="E52" s="205" t="str">
        <f>'Rodinne tymy'!E211</f>
        <v>Rabinecký</v>
      </c>
      <c r="F52" s="193">
        <f>'Rodinne tymy'!G211</f>
        <v>0</v>
      </c>
      <c r="G52" s="354">
        <f>'Rodinne tymy'!H211</f>
        <v>0</v>
      </c>
      <c r="H52" s="79">
        <f>'Rodinne tymy'!D208</f>
        <v>0</v>
      </c>
      <c r="I52" s="67"/>
      <c r="J52" s="67"/>
      <c r="K52" s="67"/>
      <c r="L52" s="68"/>
    </row>
    <row r="53" spans="1:12" ht="30" customHeight="1">
      <c r="A53" s="203"/>
      <c r="B53" s="85" t="str">
        <f>'Rodinne tymy'!C214</f>
        <v>38</v>
      </c>
      <c r="C53" s="192">
        <f>'Rodinne tymy'!C217</f>
        <v>0</v>
      </c>
      <c r="D53" s="205" t="str">
        <f>'Rodinne tymy'!D217</f>
        <v>Marek</v>
      </c>
      <c r="E53" s="205" t="str">
        <f>'Rodinne tymy'!E217</f>
        <v>Breitschneider</v>
      </c>
      <c r="F53" s="193">
        <f>'Rodinne tymy'!G217</f>
        <v>0</v>
      </c>
      <c r="G53" s="354">
        <f>'Rodinne tymy'!H217</f>
        <v>0</v>
      </c>
      <c r="H53" s="79">
        <f>'Rodinne tymy'!D214</f>
        <v>0</v>
      </c>
      <c r="I53" s="67"/>
      <c r="J53" s="67"/>
      <c r="K53" s="67"/>
      <c r="L53" s="68"/>
    </row>
    <row r="54" spans="1:12" ht="30" customHeight="1" thickBot="1">
      <c r="A54" s="203"/>
      <c r="B54" s="76" t="str">
        <f>'Rodinne tymy'!C220</f>
        <v>43</v>
      </c>
      <c r="C54" s="196">
        <f>'Rodinne tymy'!C223</f>
        <v>0</v>
      </c>
      <c r="D54" s="206" t="str">
        <f>'Rodinne tymy'!D223</f>
        <v>Hana</v>
      </c>
      <c r="E54" s="206" t="str">
        <f>'Rodinne tymy'!E223</f>
        <v>Teplá</v>
      </c>
      <c r="F54" s="204">
        <f>'Rodinne tymy'!G223</f>
        <v>0</v>
      </c>
      <c r="G54" s="355">
        <f>'Rodinne tymy'!H223</f>
        <v>0</v>
      </c>
      <c r="H54" s="77">
        <f>'Rodinne tymy'!D220</f>
        <v>0</v>
      </c>
      <c r="I54" s="69"/>
      <c r="J54" s="69"/>
      <c r="K54" s="69"/>
      <c r="L54" s="70"/>
    </row>
    <row r="55" spans="1:12" ht="14.25">
      <c r="A55" s="203"/>
      <c r="B55" s="199"/>
      <c r="C55" s="202"/>
      <c r="D55" s="71"/>
      <c r="E55" s="71"/>
      <c r="F55" s="256"/>
      <c r="G55" s="363"/>
      <c r="H55" s="255"/>
      <c r="I55" s="71"/>
      <c r="J55" s="71"/>
      <c r="K55" s="71"/>
      <c r="L55" s="71"/>
    </row>
    <row r="56" spans="1:12" ht="13.5" thickBot="1">
      <c r="A56" s="203"/>
      <c r="B56" s="199" t="str">
        <f>'Rodinne tymy'!C226</f>
        <v>15</v>
      </c>
      <c r="C56" s="197" t="str">
        <f>'Rodinne tymy'!G1</f>
        <v>    SOUTĚŽ ATLETICKÉ VŠESTRANNOSTI</v>
      </c>
      <c r="D56" s="71"/>
      <c r="E56" s="71"/>
      <c r="F56" s="198"/>
      <c r="G56" s="359"/>
      <c r="H56" s="286" t="s">
        <v>163</v>
      </c>
      <c r="I56" s="71"/>
      <c r="J56" s="71"/>
      <c r="K56" s="71"/>
      <c r="L56" s="71"/>
    </row>
    <row r="57" spans="1:12" ht="30" customHeight="1">
      <c r="A57" s="203"/>
      <c r="B57" s="75" t="str">
        <f>'Rodinne tymy'!C226</f>
        <v>15</v>
      </c>
      <c r="C57" s="90">
        <f>'Rodinne tymy'!C229</f>
        <v>0</v>
      </c>
      <c r="D57" s="428" t="str">
        <f>'Rodinne tymy'!D229</f>
        <v>Barbora</v>
      </c>
      <c r="E57" s="428" t="str">
        <f>'Rodinne tymy'!E229</f>
        <v>Bláhová</v>
      </c>
      <c r="F57" s="177">
        <f>'Rodinne tymy'!G229</f>
        <v>0</v>
      </c>
      <c r="G57" s="353">
        <f>'Rodinne tymy'!H229</f>
        <v>0</v>
      </c>
      <c r="H57" s="73">
        <f>'Rodinne tymy'!D226</f>
        <v>0</v>
      </c>
      <c r="I57" s="65"/>
      <c r="J57" s="65"/>
      <c r="K57" s="65"/>
      <c r="L57" s="66"/>
    </row>
    <row r="58" spans="1:12" ht="30" customHeight="1">
      <c r="A58" s="203"/>
      <c r="B58" s="85" t="str">
        <f>'Rodinne tymy'!C232</f>
        <v>31</v>
      </c>
      <c r="C58" s="192">
        <f>'Rodinne tymy'!C235</f>
        <v>0</v>
      </c>
      <c r="D58" s="205" t="str">
        <f>'Rodinne tymy'!D235</f>
        <v>Šarlota</v>
      </c>
      <c r="E58" s="205" t="str">
        <f>'Rodinne tymy'!E235</f>
        <v>Bohmová</v>
      </c>
      <c r="F58" s="193">
        <f>'Rodinne tymy'!G235</f>
        <v>0</v>
      </c>
      <c r="G58" s="354">
        <f>'Rodinne tymy'!H235</f>
        <v>0</v>
      </c>
      <c r="H58" s="79">
        <f>'Rodinne tymy'!D232</f>
        <v>0</v>
      </c>
      <c r="I58" s="67"/>
      <c r="J58" s="67"/>
      <c r="K58" s="67"/>
      <c r="L58" s="68"/>
    </row>
    <row r="59" spans="1:12" ht="30" customHeight="1">
      <c r="A59" s="203"/>
      <c r="B59" s="85" t="str">
        <f>'Rodinne tymy'!C238</f>
        <v>26</v>
      </c>
      <c r="C59" s="192">
        <f>'Rodinne tymy'!C241</f>
        <v>0</v>
      </c>
      <c r="D59" s="205" t="str">
        <f>'Rodinne tymy'!D241</f>
        <v>Stela</v>
      </c>
      <c r="E59" s="205" t="str">
        <f>'Rodinne tymy'!E241</f>
        <v>Papoušková</v>
      </c>
      <c r="F59" s="193">
        <f>'Rodinne tymy'!G241</f>
        <v>0</v>
      </c>
      <c r="G59" s="354">
        <f>'Rodinne tymy'!H241</f>
        <v>0</v>
      </c>
      <c r="H59" s="79">
        <f>'Rodinne tymy'!D238</f>
        <v>0</v>
      </c>
      <c r="I59" s="67"/>
      <c r="J59" s="67"/>
      <c r="K59" s="67"/>
      <c r="L59" s="68"/>
    </row>
    <row r="60" spans="1:12" ht="30" customHeight="1" thickBot="1">
      <c r="A60" s="203"/>
      <c r="B60" s="76" t="str">
        <f>'Rodinne tymy'!C244</f>
        <v>27</v>
      </c>
      <c r="C60" s="196">
        <f>'Rodinne tymy'!C247</f>
        <v>0</v>
      </c>
      <c r="D60" s="206" t="str">
        <f>'Rodinne tymy'!D247</f>
        <v>Lucie</v>
      </c>
      <c r="E60" s="206" t="str">
        <f>'Rodinne tymy'!E247</f>
        <v>Vlková</v>
      </c>
      <c r="F60" s="204">
        <f>'Rodinne tymy'!G247</f>
        <v>0</v>
      </c>
      <c r="G60" s="355">
        <f>'Rodinne tymy'!H247</f>
        <v>0</v>
      </c>
      <c r="H60" s="77">
        <f>'Rodinne tymy'!D244</f>
        <v>0</v>
      </c>
      <c r="I60" s="69"/>
      <c r="J60" s="69"/>
      <c r="K60" s="69"/>
      <c r="L60" s="70"/>
    </row>
    <row r="61" spans="1:12" ht="14.25">
      <c r="A61" s="203"/>
      <c r="B61" s="199"/>
      <c r="C61" s="202"/>
      <c r="D61" s="71"/>
      <c r="E61" s="71"/>
      <c r="F61" s="256"/>
      <c r="G61" s="363"/>
      <c r="H61" s="255"/>
      <c r="I61" s="71"/>
      <c r="J61" s="71"/>
      <c r="K61" s="71"/>
      <c r="L61" s="71"/>
    </row>
    <row r="62" spans="1:12" ht="13.5" thickBot="1">
      <c r="A62" s="203"/>
      <c r="B62" s="199" t="str">
        <f>'Rodinne tymy'!C250</f>
        <v>22</v>
      </c>
      <c r="C62" s="197" t="str">
        <f>'Rodinne tymy'!G1</f>
        <v>    SOUTĚŽ ATLETICKÉ VŠESTRANNOSTI</v>
      </c>
      <c r="D62" s="71"/>
      <c r="E62" s="71"/>
      <c r="F62" s="198"/>
      <c r="G62" s="359"/>
      <c r="H62" s="286" t="s">
        <v>163</v>
      </c>
      <c r="I62" s="71"/>
      <c r="J62" s="71"/>
      <c r="K62" s="71"/>
      <c r="L62" s="71"/>
    </row>
    <row r="63" spans="1:12" ht="30" customHeight="1">
      <c r="A63" s="203"/>
      <c r="B63" s="75" t="str">
        <f>'Rodinne tymy'!C250</f>
        <v>22</v>
      </c>
      <c r="C63" s="90">
        <f>'Rodinne tymy'!C253</f>
        <v>0</v>
      </c>
      <c r="D63" s="428" t="str">
        <f>'Rodinne tymy'!D253</f>
        <v>Eliška</v>
      </c>
      <c r="E63" s="428" t="str">
        <f>'Rodinne tymy'!E253</f>
        <v>Lukšová</v>
      </c>
      <c r="F63" s="177">
        <f>'Rodinne tymy'!G253</f>
        <v>0</v>
      </c>
      <c r="G63" s="353">
        <f>'Rodinne tymy'!H253</f>
        <v>0</v>
      </c>
      <c r="H63" s="73">
        <f>'Rodinne tymy'!D250</f>
        <v>0</v>
      </c>
      <c r="I63" s="65"/>
      <c r="J63" s="65"/>
      <c r="K63" s="65"/>
      <c r="L63" s="66"/>
    </row>
    <row r="64" spans="1:12" ht="30" customHeight="1">
      <c r="A64" s="203"/>
      <c r="B64" s="85" t="str">
        <f>'Rodinne tymy'!C256</f>
        <v>40</v>
      </c>
      <c r="C64" s="192">
        <f>'Rodinne tymy'!C259</f>
        <v>0</v>
      </c>
      <c r="D64" s="205" t="str">
        <f>'Rodinne tymy'!D259</f>
        <v>Veronika</v>
      </c>
      <c r="E64" s="205" t="str">
        <f>'Rodinne tymy'!E259</f>
        <v>Vlčková</v>
      </c>
      <c r="F64" s="193">
        <f>'Rodinne tymy'!G259</f>
        <v>0</v>
      </c>
      <c r="G64" s="354">
        <f>'Rodinne tymy'!H259</f>
        <v>0</v>
      </c>
      <c r="H64" s="79">
        <f>'Rodinne tymy'!D256</f>
        <v>0</v>
      </c>
      <c r="I64" s="67"/>
      <c r="J64" s="67"/>
      <c r="K64" s="67"/>
      <c r="L64" s="68"/>
    </row>
    <row r="65" spans="1:12" ht="30" customHeight="1">
      <c r="A65" s="203"/>
      <c r="B65" s="85" t="str">
        <f>'Rodinne tymy'!C262</f>
        <v>46</v>
      </c>
      <c r="C65" s="192">
        <f>'Rodinne tymy'!C265</f>
        <v>0</v>
      </c>
      <c r="D65" s="205" t="str">
        <f>'Rodinne tymy'!D265</f>
        <v>Linda</v>
      </c>
      <c r="E65" s="205" t="str">
        <f>'Rodinne tymy'!E265</f>
        <v>Hegerová</v>
      </c>
      <c r="F65" s="193">
        <f>'Rodinne tymy'!G265</f>
        <v>0</v>
      </c>
      <c r="G65" s="354">
        <f>'Rodinne tymy'!H265</f>
        <v>0</v>
      </c>
      <c r="H65" s="79">
        <f>'Rodinne tymy'!D262</f>
        <v>0</v>
      </c>
      <c r="I65" s="67"/>
      <c r="J65" s="67"/>
      <c r="K65" s="67"/>
      <c r="L65" s="68"/>
    </row>
    <row r="66" spans="1:12" ht="30" customHeight="1" thickBot="1">
      <c r="A66" s="203"/>
      <c r="B66" s="76" t="str">
        <f>'Rodinne tymy'!C268</f>
        <v>42</v>
      </c>
      <c r="C66" s="196">
        <f>'Rodinne tymy'!C271</f>
        <v>0</v>
      </c>
      <c r="D66" s="206" t="str">
        <f>'Rodinne tymy'!D271</f>
        <v>Oldřich</v>
      </c>
      <c r="E66" s="206" t="str">
        <f>'Rodinne tymy'!E271</f>
        <v>Suchopár</v>
      </c>
      <c r="F66" s="204">
        <f>'Rodinne tymy'!G271</f>
        <v>0</v>
      </c>
      <c r="G66" s="355">
        <f>'Rodinne tymy'!H271</f>
        <v>0</v>
      </c>
      <c r="H66" s="77">
        <f>'Rodinne tymy'!D268</f>
        <v>0</v>
      </c>
      <c r="I66" s="69"/>
      <c r="J66" s="69"/>
      <c r="K66" s="69"/>
      <c r="L66" s="70"/>
    </row>
    <row r="67" spans="1:12" ht="14.25">
      <c r="A67" s="203"/>
      <c r="B67" s="199"/>
      <c r="C67" s="202"/>
      <c r="D67" s="71"/>
      <c r="E67" s="71"/>
      <c r="F67" s="256"/>
      <c r="G67" s="363"/>
      <c r="H67" s="255"/>
      <c r="I67" s="71"/>
      <c r="J67" s="71"/>
      <c r="K67" s="71"/>
      <c r="L67" s="71"/>
    </row>
    <row r="68" spans="1:12" ht="13.5" thickBot="1">
      <c r="A68" s="203"/>
      <c r="B68" s="199" t="str">
        <f>'Rodinne tymy'!C274</f>
        <v>41</v>
      </c>
      <c r="C68" s="197" t="str">
        <f>'Rodinne tymy'!G1</f>
        <v>    SOUTĚŽ ATLETICKÉ VŠESTRANNOSTI</v>
      </c>
      <c r="D68" s="71"/>
      <c r="E68" s="71"/>
      <c r="F68" s="198"/>
      <c r="G68" s="359"/>
      <c r="H68" s="286" t="s">
        <v>163</v>
      </c>
      <c r="I68" s="71"/>
      <c r="J68" s="71"/>
      <c r="K68" s="71"/>
      <c r="L68" s="71"/>
    </row>
    <row r="69" spans="1:12" ht="30" customHeight="1">
      <c r="A69" s="203"/>
      <c r="B69" s="75" t="str">
        <f>'Rodinne tymy'!C274</f>
        <v>41</v>
      </c>
      <c r="C69" s="90">
        <f>'Rodinne tymy'!C277</f>
        <v>0</v>
      </c>
      <c r="D69" s="428" t="str">
        <f>'Rodinne tymy'!D277</f>
        <v>Tadeáš</v>
      </c>
      <c r="E69" s="428" t="str">
        <f>'Rodinne tymy'!E277</f>
        <v>Zavadil</v>
      </c>
      <c r="F69" s="177">
        <f>'Rodinne tymy'!G277</f>
        <v>0</v>
      </c>
      <c r="G69" s="353">
        <f>'Rodinne tymy'!H277</f>
        <v>0</v>
      </c>
      <c r="H69" s="73">
        <f>'Rodinne tymy'!D274</f>
        <v>0</v>
      </c>
      <c r="I69" s="65"/>
      <c r="J69" s="65"/>
      <c r="K69" s="65"/>
      <c r="L69" s="66"/>
    </row>
    <row r="70" spans="1:12" ht="30" customHeight="1">
      <c r="A70" s="203"/>
      <c r="B70" s="85" t="str">
        <f>'Rodinne tymy'!C280</f>
        <v>45</v>
      </c>
      <c r="C70" s="192">
        <f>'Rodinne tymy'!C283</f>
        <v>0</v>
      </c>
      <c r="D70" s="205" t="str">
        <f>'Rodinne tymy'!D283</f>
        <v>Veronika</v>
      </c>
      <c r="E70" s="205" t="str">
        <f>'Rodinne tymy'!E283</f>
        <v>Fořtová</v>
      </c>
      <c r="F70" s="193">
        <f>'Rodinne tymy'!G283</f>
        <v>0</v>
      </c>
      <c r="G70" s="354">
        <f>'Rodinne tymy'!H283</f>
        <v>0</v>
      </c>
      <c r="H70" s="79">
        <f>'Rodinne tymy'!D280</f>
        <v>0</v>
      </c>
      <c r="I70" s="67"/>
      <c r="J70" s="67"/>
      <c r="K70" s="67"/>
      <c r="L70" s="68"/>
    </row>
    <row r="71" spans="1:12" ht="30" customHeight="1">
      <c r="A71" s="203"/>
      <c r="B71" s="85" t="str">
        <f>'Rodinne tymy'!C286</f>
        <v>47</v>
      </c>
      <c r="C71" s="192">
        <f>'Rodinne tymy'!C289</f>
        <v>0</v>
      </c>
      <c r="D71" s="205">
        <f>'Rodinne tymy'!D289</f>
        <v>0</v>
      </c>
      <c r="E71" s="205">
        <f>'Rodinne tymy'!E289</f>
        <v>0</v>
      </c>
      <c r="F71" s="193">
        <f>'Rodinne tymy'!G289</f>
        <v>0</v>
      </c>
      <c r="G71" s="354">
        <f>'Rodinne tymy'!H289</f>
        <v>0</v>
      </c>
      <c r="H71" s="79">
        <f>'Rodinne tymy'!D286</f>
        <v>0</v>
      </c>
      <c r="I71" s="67"/>
      <c r="J71" s="67"/>
      <c r="K71" s="67"/>
      <c r="L71" s="68"/>
    </row>
    <row r="72" spans="1:12" ht="30" customHeight="1" thickBot="1">
      <c r="A72" s="203"/>
      <c r="B72" s="76" t="str">
        <f>'Rodinne tymy'!C292</f>
        <v>48</v>
      </c>
      <c r="C72" s="196">
        <f>'Rodinne tymy'!C295</f>
        <v>0</v>
      </c>
      <c r="D72" s="206">
        <f>'Rodinne tymy'!D295</f>
        <v>0</v>
      </c>
      <c r="E72" s="206">
        <f>'Rodinne tymy'!E295</f>
        <v>0</v>
      </c>
      <c r="F72" s="204">
        <f>'Rodinne tymy'!G295</f>
        <v>0</v>
      </c>
      <c r="G72" s="355">
        <f>'Rodinne tymy'!H295</f>
        <v>0</v>
      </c>
      <c r="H72" s="77">
        <f>'Rodinne tymy'!D292</f>
        <v>0</v>
      </c>
      <c r="I72" s="69"/>
      <c r="J72" s="69"/>
      <c r="K72" s="69"/>
      <c r="L72" s="70"/>
    </row>
    <row r="73" spans="1:12" ht="14.25">
      <c r="A73" s="203"/>
      <c r="B73" s="199"/>
      <c r="C73" s="202"/>
      <c r="D73" s="71"/>
      <c r="E73" s="71"/>
      <c r="F73" s="256"/>
      <c r="G73" s="363"/>
      <c r="H73" s="255"/>
      <c r="I73" s="71"/>
      <c r="J73" s="71"/>
      <c r="K73" s="71"/>
      <c r="L73" s="71"/>
    </row>
    <row r="74" spans="1:12" ht="13.5" thickBot="1">
      <c r="A74" s="203"/>
      <c r="B74" s="199" t="str">
        <f>'Rodinne tymy'!C298</f>
        <v>49</v>
      </c>
      <c r="C74" s="197" t="str">
        <f>'Rodinne tymy'!G1</f>
        <v>    SOUTĚŽ ATLETICKÉ VŠESTRANNOSTI</v>
      </c>
      <c r="D74" s="71"/>
      <c r="E74" s="71"/>
      <c r="F74" s="198"/>
      <c r="G74" s="359"/>
      <c r="H74" s="286" t="s">
        <v>163</v>
      </c>
      <c r="I74" s="71"/>
      <c r="J74" s="71"/>
      <c r="K74" s="71"/>
      <c r="L74" s="71"/>
    </row>
    <row r="75" spans="1:12" ht="30" customHeight="1">
      <c r="A75" s="203"/>
      <c r="B75" s="75" t="str">
        <f>'Rodinne tymy'!C298</f>
        <v>49</v>
      </c>
      <c r="C75" s="90">
        <f>'Rodinne tymy'!C301</f>
        <v>0</v>
      </c>
      <c r="D75" s="428">
        <f>'Rodinne tymy'!D301</f>
        <v>0</v>
      </c>
      <c r="E75" s="428">
        <f>'Rodinne tymy'!E301</f>
        <v>0</v>
      </c>
      <c r="F75" s="177">
        <f>'Rodinne tymy'!G301</f>
        <v>0</v>
      </c>
      <c r="G75" s="353">
        <f>'Rodinne tymy'!H301</f>
        <v>0</v>
      </c>
      <c r="H75" s="73">
        <f>'Rodinne tymy'!D298</f>
        <v>0</v>
      </c>
      <c r="I75" s="65"/>
      <c r="J75" s="65"/>
      <c r="K75" s="65"/>
      <c r="L75" s="66"/>
    </row>
    <row r="76" spans="1:12" ht="30" customHeight="1" thickBot="1">
      <c r="A76" s="203"/>
      <c r="B76" s="76" t="str">
        <f>'Rodinne tymy'!C304</f>
        <v>50</v>
      </c>
      <c r="C76" s="196">
        <f>'Rodinne tymy'!C307</f>
        <v>0</v>
      </c>
      <c r="D76" s="206">
        <f>'Rodinne tymy'!D307</f>
        <v>0</v>
      </c>
      <c r="E76" s="206">
        <f>'Rodinne tymy'!E307</f>
        <v>0</v>
      </c>
      <c r="F76" s="204">
        <f>'Rodinne tymy'!G307</f>
        <v>0</v>
      </c>
      <c r="G76" s="355">
        <f>'Rodinne tymy'!H307</f>
        <v>0</v>
      </c>
      <c r="H76" s="77">
        <f>'Rodinne tymy'!D304</f>
        <v>0</v>
      </c>
      <c r="I76" s="69"/>
      <c r="J76" s="69"/>
      <c r="K76" s="69"/>
      <c r="L76" s="70"/>
    </row>
    <row r="77" spans="1:8" ht="14.25">
      <c r="A77" s="203"/>
      <c r="B77" s="199" t="str">
        <f>'Rodinne tymy'!C304</f>
        <v>50</v>
      </c>
      <c r="C77" s="202"/>
      <c r="D77" s="71"/>
      <c r="E77" s="71"/>
      <c r="F77" s="71"/>
      <c r="G77" s="352"/>
      <c r="H77" s="71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91" r:id="rId1"/>
  <rowBreaks count="2" manualBreakCount="2">
    <brk id="25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K13" sqref="K13"/>
    </sheetView>
  </sheetViews>
  <sheetFormatPr defaultColWidth="12.8515625" defaultRowHeight="18.75" customHeight="1"/>
  <cols>
    <col min="1" max="1" width="3.28125" style="387" customWidth="1"/>
    <col min="2" max="2" width="32.140625" style="388" customWidth="1"/>
    <col min="3" max="3" width="10.8515625" style="387" customWidth="1"/>
    <col min="4" max="4" width="9.8515625" style="387" customWidth="1"/>
    <col min="5" max="5" width="12.28125" style="387" customWidth="1"/>
    <col min="6" max="6" width="7.421875" style="387" customWidth="1"/>
    <col min="7" max="7" width="7.140625" style="387" customWidth="1"/>
    <col min="8" max="8" width="3.57421875" style="387" customWidth="1"/>
    <col min="9" max="9" width="5.28125" style="387" customWidth="1"/>
    <col min="10" max="11" width="12.8515625" style="387" customWidth="1"/>
    <col min="12" max="12" width="14.57421875" style="387" customWidth="1"/>
    <col min="13" max="16384" width="12.8515625" style="387" customWidth="1"/>
  </cols>
  <sheetData>
    <row r="1" spans="3:9" ht="18.75" customHeight="1">
      <c r="C1" s="564" t="s">
        <v>176</v>
      </c>
      <c r="D1" s="564"/>
      <c r="E1" s="564"/>
      <c r="F1" s="564"/>
      <c r="G1" s="564"/>
      <c r="H1" s="564"/>
      <c r="I1" s="564"/>
    </row>
    <row r="2" spans="3:9" ht="18.75" customHeight="1">
      <c r="C2" s="565" t="s">
        <v>245</v>
      </c>
      <c r="D2" s="565"/>
      <c r="E2" s="565"/>
      <c r="F2" s="565"/>
      <c r="G2" s="565"/>
      <c r="H2" s="565"/>
      <c r="I2" s="565"/>
    </row>
    <row r="3" spans="3:9" ht="18.75" customHeight="1" thickBot="1">
      <c r="C3" s="566" t="s">
        <v>246</v>
      </c>
      <c r="D3" s="566"/>
      <c r="E3" s="566"/>
      <c r="F3" s="566"/>
      <c r="G3" s="566"/>
      <c r="H3" s="566"/>
      <c r="I3" s="566"/>
    </row>
    <row r="4" spans="2:9" ht="18.75" customHeight="1">
      <c r="B4" s="388" t="s">
        <v>174</v>
      </c>
      <c r="C4" s="567" t="s">
        <v>177</v>
      </c>
      <c r="D4" s="569" t="s">
        <v>178</v>
      </c>
      <c r="E4" s="570"/>
      <c r="F4" s="570"/>
      <c r="G4" s="571"/>
      <c r="H4" s="572" t="s">
        <v>179</v>
      </c>
      <c r="I4" s="573"/>
    </row>
    <row r="5" spans="2:9" ht="18.75" customHeight="1" thickBot="1">
      <c r="B5" s="388" t="s">
        <v>180</v>
      </c>
      <c r="C5" s="568"/>
      <c r="D5" s="389" t="s">
        <v>181</v>
      </c>
      <c r="E5" s="390" t="s">
        <v>241</v>
      </c>
      <c r="F5" s="391" t="s">
        <v>182</v>
      </c>
      <c r="G5" s="392" t="s">
        <v>183</v>
      </c>
      <c r="H5" s="574"/>
      <c r="I5" s="575"/>
    </row>
    <row r="6" spans="2:9" ht="18.75" customHeight="1" thickBot="1">
      <c r="B6" s="393"/>
      <c r="C6" s="394">
        <v>7</v>
      </c>
      <c r="D6" s="395"/>
      <c r="E6" s="435" t="s">
        <v>240</v>
      </c>
      <c r="F6" s="396">
        <v>1000</v>
      </c>
      <c r="G6" s="397">
        <f>D6-F6</f>
        <v>-1000</v>
      </c>
      <c r="H6" s="398">
        <f aca="true" t="shared" si="0" ref="H6:H23">RANK(G6,$G$6:$G$24,0)</f>
        <v>3</v>
      </c>
      <c r="I6" s="399" t="s">
        <v>184</v>
      </c>
    </row>
    <row r="7" spans="2:9" ht="18.75" customHeight="1" thickBot="1">
      <c r="B7" s="400"/>
      <c r="C7" s="401">
        <v>8</v>
      </c>
      <c r="D7" s="402"/>
      <c r="E7" s="406" t="s">
        <v>240</v>
      </c>
      <c r="F7" s="403">
        <v>1700</v>
      </c>
      <c r="G7" s="397">
        <f aca="true" t="shared" si="1" ref="G7:G23">D7-F7</f>
        <v>-1700</v>
      </c>
      <c r="H7" s="404">
        <f t="shared" si="0"/>
        <v>6</v>
      </c>
      <c r="I7" s="405" t="s">
        <v>184</v>
      </c>
    </row>
    <row r="8" spans="2:9" ht="18.75" customHeight="1" thickBot="1">
      <c r="B8" s="400"/>
      <c r="C8" s="401">
        <v>9</v>
      </c>
      <c r="D8" s="402"/>
      <c r="E8" s="406" t="s">
        <v>240</v>
      </c>
      <c r="F8" s="407">
        <v>2300</v>
      </c>
      <c r="G8" s="397">
        <f t="shared" si="1"/>
        <v>-2300</v>
      </c>
      <c r="H8" s="404">
        <f t="shared" si="0"/>
        <v>8</v>
      </c>
      <c r="I8" s="405" t="s">
        <v>184</v>
      </c>
    </row>
    <row r="9" spans="2:9" ht="18.75" customHeight="1" thickBot="1">
      <c r="B9" s="400"/>
      <c r="C9" s="408">
        <v>10</v>
      </c>
      <c r="D9" s="402"/>
      <c r="E9" s="406" t="s">
        <v>240</v>
      </c>
      <c r="F9" s="407">
        <v>2800</v>
      </c>
      <c r="G9" s="397">
        <f t="shared" si="1"/>
        <v>-2800</v>
      </c>
      <c r="H9" s="404">
        <f t="shared" si="0"/>
        <v>9</v>
      </c>
      <c r="I9" s="405" t="s">
        <v>184</v>
      </c>
    </row>
    <row r="10" spans="2:9" ht="18.75" customHeight="1" thickBot="1">
      <c r="B10" s="400"/>
      <c r="C10" s="408">
        <v>11</v>
      </c>
      <c r="D10" s="402"/>
      <c r="E10" s="406" t="s">
        <v>240</v>
      </c>
      <c r="F10" s="407">
        <v>3200</v>
      </c>
      <c r="G10" s="397">
        <f t="shared" si="1"/>
        <v>-3200</v>
      </c>
      <c r="H10" s="404">
        <f t="shared" si="0"/>
        <v>10</v>
      </c>
      <c r="I10" s="405" t="s">
        <v>184</v>
      </c>
    </row>
    <row r="11" spans="2:9" ht="18.75" customHeight="1" thickBot="1">
      <c r="B11" s="400"/>
      <c r="C11" s="408">
        <v>12</v>
      </c>
      <c r="D11" s="402"/>
      <c r="E11" s="406" t="s">
        <v>240</v>
      </c>
      <c r="F11" s="407">
        <v>3600</v>
      </c>
      <c r="G11" s="397">
        <f t="shared" si="1"/>
        <v>-3600</v>
      </c>
      <c r="H11" s="404">
        <f t="shared" si="0"/>
        <v>12</v>
      </c>
      <c r="I11" s="405" t="s">
        <v>184</v>
      </c>
    </row>
    <row r="12" spans="2:9" ht="18.75" customHeight="1" thickBot="1">
      <c r="B12" s="400"/>
      <c r="C12" s="408">
        <v>13</v>
      </c>
      <c r="D12" s="402"/>
      <c r="E12" s="406" t="s">
        <v>240</v>
      </c>
      <c r="F12" s="407">
        <v>4000</v>
      </c>
      <c r="G12" s="397">
        <f t="shared" si="1"/>
        <v>-4000</v>
      </c>
      <c r="H12" s="404">
        <f t="shared" si="0"/>
        <v>13</v>
      </c>
      <c r="I12" s="405" t="s">
        <v>184</v>
      </c>
    </row>
    <row r="13" spans="2:9" ht="18.75" customHeight="1" thickBot="1">
      <c r="B13" s="400"/>
      <c r="C13" s="408">
        <v>14</v>
      </c>
      <c r="D13" s="402"/>
      <c r="E13" s="406" t="s">
        <v>240</v>
      </c>
      <c r="F13" s="407">
        <v>4350</v>
      </c>
      <c r="G13" s="397">
        <f t="shared" si="1"/>
        <v>-4350</v>
      </c>
      <c r="H13" s="404">
        <f t="shared" si="0"/>
        <v>14</v>
      </c>
      <c r="I13" s="405" t="s">
        <v>184</v>
      </c>
    </row>
    <row r="14" spans="2:9" ht="18.75" customHeight="1" thickBot="1">
      <c r="B14" s="400"/>
      <c r="C14" s="408">
        <v>15</v>
      </c>
      <c r="D14" s="402"/>
      <c r="E14" s="406" t="s">
        <v>240</v>
      </c>
      <c r="F14" s="407">
        <v>4700</v>
      </c>
      <c r="G14" s="397">
        <f t="shared" si="1"/>
        <v>-4700</v>
      </c>
      <c r="H14" s="404">
        <f t="shared" si="0"/>
        <v>15</v>
      </c>
      <c r="I14" s="405" t="s">
        <v>184</v>
      </c>
    </row>
    <row r="15" spans="2:9" ht="18.75" customHeight="1" thickBot="1">
      <c r="B15" s="400"/>
      <c r="C15" s="401" t="s">
        <v>185</v>
      </c>
      <c r="D15" s="402"/>
      <c r="E15" s="406" t="s">
        <v>240</v>
      </c>
      <c r="F15" s="407">
        <v>5100</v>
      </c>
      <c r="G15" s="397">
        <f t="shared" si="1"/>
        <v>-5100</v>
      </c>
      <c r="H15" s="404">
        <f t="shared" si="0"/>
        <v>16</v>
      </c>
      <c r="I15" s="405" t="s">
        <v>184</v>
      </c>
    </row>
    <row r="16" spans="2:9" ht="18.75" customHeight="1" thickBot="1">
      <c r="B16" s="400"/>
      <c r="C16" s="409" t="s">
        <v>186</v>
      </c>
      <c r="D16" s="410"/>
      <c r="E16" s="406" t="s">
        <v>240</v>
      </c>
      <c r="F16" s="407">
        <v>5400</v>
      </c>
      <c r="G16" s="397">
        <f t="shared" si="1"/>
        <v>-5400</v>
      </c>
      <c r="H16" s="411">
        <f t="shared" si="0"/>
        <v>17</v>
      </c>
      <c r="I16" s="405" t="s">
        <v>184</v>
      </c>
    </row>
    <row r="17" spans="2:9" ht="18.75" customHeight="1" thickBot="1">
      <c r="B17" s="400"/>
      <c r="C17" s="412" t="s">
        <v>187</v>
      </c>
      <c r="D17" s="402"/>
      <c r="E17" s="406" t="s">
        <v>240</v>
      </c>
      <c r="F17" s="407">
        <v>5700</v>
      </c>
      <c r="G17" s="397">
        <f t="shared" si="1"/>
        <v>-5700</v>
      </c>
      <c r="H17" s="404">
        <f t="shared" si="0"/>
        <v>18</v>
      </c>
      <c r="I17" s="405" t="s">
        <v>184</v>
      </c>
    </row>
    <row r="18" spans="2:9" ht="18.75" customHeight="1" thickBot="1">
      <c r="B18" s="400" t="s">
        <v>196</v>
      </c>
      <c r="C18" s="412" t="s">
        <v>188</v>
      </c>
      <c r="D18" s="402">
        <v>5919</v>
      </c>
      <c r="E18" s="406" t="s">
        <v>240</v>
      </c>
      <c r="F18" s="407">
        <v>4700</v>
      </c>
      <c r="G18" s="397">
        <f t="shared" si="1"/>
        <v>1219</v>
      </c>
      <c r="H18" s="404">
        <f t="shared" si="0"/>
        <v>2</v>
      </c>
      <c r="I18" s="405" t="s">
        <v>184</v>
      </c>
    </row>
    <row r="19" spans="2:9" ht="18.75" customHeight="1" thickBot="1">
      <c r="B19" s="400"/>
      <c r="C19" s="412" t="s">
        <v>189</v>
      </c>
      <c r="D19" s="402"/>
      <c r="E19" s="406" t="s">
        <v>240</v>
      </c>
      <c r="F19" s="407">
        <v>3200</v>
      </c>
      <c r="G19" s="397">
        <f t="shared" si="1"/>
        <v>-3200</v>
      </c>
      <c r="H19" s="404">
        <f t="shared" si="0"/>
        <v>10</v>
      </c>
      <c r="I19" s="405" t="s">
        <v>184</v>
      </c>
    </row>
    <row r="20" spans="2:9" ht="18.75" customHeight="1" thickBot="1">
      <c r="B20" s="400" t="s">
        <v>197</v>
      </c>
      <c r="C20" s="412" t="s">
        <v>190</v>
      </c>
      <c r="D20" s="402">
        <v>5825</v>
      </c>
      <c r="E20" s="406" t="s">
        <v>240</v>
      </c>
      <c r="F20" s="407">
        <v>2200</v>
      </c>
      <c r="G20" s="397">
        <f t="shared" si="1"/>
        <v>3625</v>
      </c>
      <c r="H20" s="404">
        <f t="shared" si="0"/>
        <v>1</v>
      </c>
      <c r="I20" s="405" t="s">
        <v>184</v>
      </c>
    </row>
    <row r="21" spans="2:9" ht="18.75" customHeight="1" thickBot="1">
      <c r="B21" s="400"/>
      <c r="C21" s="412" t="s">
        <v>191</v>
      </c>
      <c r="D21" s="402"/>
      <c r="E21" s="406" t="s">
        <v>240</v>
      </c>
      <c r="F21" s="407">
        <v>1700</v>
      </c>
      <c r="G21" s="397">
        <f t="shared" si="1"/>
        <v>-1700</v>
      </c>
      <c r="H21" s="404">
        <f t="shared" si="0"/>
        <v>6</v>
      </c>
      <c r="I21" s="405" t="s">
        <v>184</v>
      </c>
    </row>
    <row r="22" spans="2:9" ht="18.75" customHeight="1" thickBot="1">
      <c r="B22" s="400"/>
      <c r="C22" s="412" t="s">
        <v>192</v>
      </c>
      <c r="D22" s="402"/>
      <c r="E22" s="406" t="s">
        <v>240</v>
      </c>
      <c r="F22" s="407">
        <v>1400</v>
      </c>
      <c r="G22" s="397">
        <f t="shared" si="1"/>
        <v>-1400</v>
      </c>
      <c r="H22" s="404">
        <f t="shared" si="0"/>
        <v>5</v>
      </c>
      <c r="I22" s="405" t="s">
        <v>184</v>
      </c>
    </row>
    <row r="23" spans="2:9" ht="18.75" customHeight="1">
      <c r="B23" s="400"/>
      <c r="C23" s="412" t="s">
        <v>193</v>
      </c>
      <c r="D23" s="402"/>
      <c r="E23" s="406" t="s">
        <v>240</v>
      </c>
      <c r="F23" s="407">
        <v>1000</v>
      </c>
      <c r="G23" s="397">
        <f t="shared" si="1"/>
        <v>-1000</v>
      </c>
      <c r="H23" s="404">
        <f t="shared" si="0"/>
        <v>3</v>
      </c>
      <c r="I23" s="405" t="s">
        <v>184</v>
      </c>
    </row>
    <row r="24" spans="2:9" ht="18.75" customHeight="1" thickBot="1">
      <c r="B24" s="413"/>
      <c r="C24" s="414"/>
      <c r="D24" s="415"/>
      <c r="E24" s="416"/>
      <c r="F24" s="417"/>
      <c r="G24" s="418"/>
      <c r="H24" s="419"/>
      <c r="I24" s="420"/>
    </row>
    <row r="27" ht="18.75" customHeight="1">
      <c r="C27" s="421" t="s">
        <v>194</v>
      </c>
    </row>
    <row r="28" ht="18.75" customHeight="1">
      <c r="C28" s="421" t="s">
        <v>195</v>
      </c>
    </row>
    <row r="29" spans="3:6" ht="18.75" customHeight="1">
      <c r="C29" s="422">
        <v>7</v>
      </c>
      <c r="D29" s="407">
        <v>1000</v>
      </c>
      <c r="E29" s="422" t="s">
        <v>185</v>
      </c>
      <c r="F29" s="407">
        <v>5100</v>
      </c>
    </row>
    <row r="30" spans="3:6" ht="18.75" customHeight="1">
      <c r="C30" s="422">
        <v>8</v>
      </c>
      <c r="D30" s="407">
        <v>1700</v>
      </c>
      <c r="E30" s="422" t="s">
        <v>186</v>
      </c>
      <c r="F30" s="407">
        <v>5400</v>
      </c>
    </row>
    <row r="31" spans="3:6" ht="18.75" customHeight="1">
      <c r="C31" s="422">
        <v>9</v>
      </c>
      <c r="D31" s="407">
        <v>2300</v>
      </c>
      <c r="E31" s="422" t="s">
        <v>187</v>
      </c>
      <c r="F31" s="407">
        <v>5700</v>
      </c>
    </row>
    <row r="32" spans="3:6" ht="18.75" customHeight="1">
      <c r="C32" s="422">
        <v>10</v>
      </c>
      <c r="D32" s="407">
        <v>2800</v>
      </c>
      <c r="E32" s="422" t="s">
        <v>188</v>
      </c>
      <c r="F32" s="407">
        <v>4700</v>
      </c>
    </row>
    <row r="33" spans="3:9" ht="18.75" customHeight="1">
      <c r="C33" s="422">
        <v>11</v>
      </c>
      <c r="D33" s="407">
        <v>3200</v>
      </c>
      <c r="E33" s="422" t="s">
        <v>189</v>
      </c>
      <c r="F33" s="407">
        <v>3200</v>
      </c>
      <c r="G33" s="423"/>
      <c r="H33" s="563"/>
      <c r="I33" s="563"/>
    </row>
    <row r="34" spans="3:9" ht="18.75" customHeight="1">
      <c r="C34" s="422">
        <v>12</v>
      </c>
      <c r="D34" s="407">
        <v>3600</v>
      </c>
      <c r="E34" s="422" t="s">
        <v>190</v>
      </c>
      <c r="F34" s="407">
        <v>2200</v>
      </c>
      <c r="G34" s="424"/>
      <c r="H34" s="563"/>
      <c r="I34" s="563"/>
    </row>
    <row r="35" spans="3:9" ht="18.75" customHeight="1">
      <c r="C35" s="422">
        <v>13</v>
      </c>
      <c r="D35" s="407">
        <v>4000</v>
      </c>
      <c r="E35" s="422" t="s">
        <v>191</v>
      </c>
      <c r="F35" s="407">
        <v>1700</v>
      </c>
      <c r="G35" s="424"/>
      <c r="H35" s="563"/>
      <c r="I35" s="563"/>
    </row>
    <row r="36" spans="3:9" ht="18.75" customHeight="1">
      <c r="C36" s="422">
        <v>14</v>
      </c>
      <c r="D36" s="407">
        <v>4350</v>
      </c>
      <c r="E36" s="422" t="s">
        <v>192</v>
      </c>
      <c r="F36" s="407">
        <v>1400</v>
      </c>
      <c r="G36" s="424"/>
      <c r="H36" s="423"/>
      <c r="I36" s="423"/>
    </row>
    <row r="37" spans="3:9" ht="18.75" customHeight="1">
      <c r="C37" s="422">
        <v>15</v>
      </c>
      <c r="D37" s="407">
        <v>4700</v>
      </c>
      <c r="E37" s="422" t="s">
        <v>193</v>
      </c>
      <c r="F37" s="407">
        <v>1000</v>
      </c>
      <c r="G37" s="424"/>
      <c r="H37" s="423"/>
      <c r="I37" s="423"/>
    </row>
  </sheetData>
  <sheetProtection insertRows="0" sort="0"/>
  <mergeCells count="9">
    <mergeCell ref="H33:I33"/>
    <mergeCell ref="H34:I34"/>
    <mergeCell ref="H35:I35"/>
    <mergeCell ref="C1:I1"/>
    <mergeCell ref="C2:I2"/>
    <mergeCell ref="C3:I3"/>
    <mergeCell ref="C4:C5"/>
    <mergeCell ref="D4:G4"/>
    <mergeCell ref="H4:I5"/>
  </mergeCells>
  <printOptions/>
  <pageMargins left="0" right="0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Fouckova</cp:lastModifiedBy>
  <cp:lastPrinted>2015-11-04T18:48:13Z</cp:lastPrinted>
  <dcterms:created xsi:type="dcterms:W3CDTF">2002-05-18T17:08:00Z</dcterms:created>
  <dcterms:modified xsi:type="dcterms:W3CDTF">2016-06-21T19:23:48Z</dcterms:modified>
  <cp:category/>
  <cp:version/>
  <cp:contentType/>
  <cp:contentStatus/>
</cp:coreProperties>
</file>