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00" tabRatio="844"/>
  </bookViews>
  <sheets>
    <sheet name="Rodinne tymy" sheetId="97" r:id="rId1"/>
  </sheets>
  <calcPr calcId="162913"/>
</workbook>
</file>

<file path=xl/calcChain.xml><?xml version="1.0" encoding="utf-8"?>
<calcChain xmlns="http://schemas.openxmlformats.org/spreadsheetml/2006/main">
  <c r="H56" i="97" l="1"/>
  <c r="H176" i="97"/>
  <c r="H104" i="97"/>
  <c r="H182" i="97"/>
  <c r="H206" i="97"/>
  <c r="H140" i="97"/>
  <c r="H110" i="97"/>
  <c r="H38" i="97"/>
  <c r="H62" i="97"/>
  <c r="H80" i="97"/>
  <c r="H128" i="97"/>
  <c r="H212" i="97"/>
  <c r="H200" i="97"/>
  <c r="H188" i="97"/>
  <c r="H194" i="97"/>
  <c r="H170" i="97"/>
  <c r="H44" i="97"/>
  <c r="H146" i="97"/>
  <c r="H92" i="97"/>
  <c r="H50" i="97"/>
  <c r="H116" i="97"/>
  <c r="H98" i="97"/>
  <c r="H26" i="97"/>
  <c r="H152" i="97"/>
  <c r="H164" i="97"/>
  <c r="H68" i="97"/>
  <c r="H134" i="97"/>
  <c r="H14" i="97"/>
  <c r="H86" i="97"/>
  <c r="H158" i="97"/>
  <c r="H122" i="97"/>
  <c r="H20" i="97"/>
  <c r="H32" i="97"/>
  <c r="H74" i="97"/>
  <c r="K133" i="97"/>
  <c r="M133" i="97"/>
  <c r="O133" i="97"/>
  <c r="Q133" i="97"/>
  <c r="S133" i="97"/>
  <c r="U133" i="97"/>
  <c r="W133" i="97"/>
  <c r="Y133" i="97"/>
  <c r="AA133" i="97"/>
  <c r="AF133" i="97"/>
  <c r="AE133" i="97" s="1"/>
  <c r="K134" i="97"/>
  <c r="M134" i="97"/>
  <c r="O134" i="97"/>
  <c r="Q134" i="97"/>
  <c r="S134" i="97"/>
  <c r="U134" i="97"/>
  <c r="W134" i="97"/>
  <c r="Y134" i="97"/>
  <c r="AA134" i="97"/>
  <c r="AF134" i="97"/>
  <c r="K13" i="97"/>
  <c r="M13" i="97"/>
  <c r="O13" i="97"/>
  <c r="Q13" i="97"/>
  <c r="S13" i="97"/>
  <c r="U13" i="97"/>
  <c r="W13" i="97"/>
  <c r="Y13" i="97"/>
  <c r="AA13" i="97"/>
  <c r="AF13" i="97"/>
  <c r="AE13" i="97" s="1"/>
  <c r="K14" i="97"/>
  <c r="M14" i="97"/>
  <c r="O14" i="97"/>
  <c r="Q14" i="97"/>
  <c r="S14" i="97"/>
  <c r="U14" i="97"/>
  <c r="W14" i="97"/>
  <c r="Y14" i="97"/>
  <c r="AA14" i="97"/>
  <c r="AF14" i="97"/>
  <c r="K85" i="97"/>
  <c r="M85" i="97"/>
  <c r="O85" i="97"/>
  <c r="Q85" i="97"/>
  <c r="S85" i="97"/>
  <c r="U85" i="97"/>
  <c r="W85" i="97"/>
  <c r="Y85" i="97"/>
  <c r="AA85" i="97"/>
  <c r="AF85" i="97"/>
  <c r="AE85" i="97" s="1"/>
  <c r="K86" i="97"/>
  <c r="M86" i="97"/>
  <c r="O86" i="97"/>
  <c r="Q86" i="97"/>
  <c r="S86" i="97"/>
  <c r="U86" i="97"/>
  <c r="W86" i="97"/>
  <c r="Y86" i="97"/>
  <c r="AA86" i="97"/>
  <c r="AF86" i="97"/>
  <c r="K157" i="97"/>
  <c r="M157" i="97"/>
  <c r="O157" i="97"/>
  <c r="Q157" i="97"/>
  <c r="S157" i="97"/>
  <c r="U157" i="97"/>
  <c r="W157" i="97"/>
  <c r="Y157" i="97"/>
  <c r="AA157" i="97"/>
  <c r="AF157" i="97"/>
  <c r="AE157" i="97" s="1"/>
  <c r="K158" i="97"/>
  <c r="M158" i="97"/>
  <c r="O158" i="97"/>
  <c r="Q158" i="97"/>
  <c r="S158" i="97"/>
  <c r="U158" i="97"/>
  <c r="W158" i="97"/>
  <c r="Y158" i="97"/>
  <c r="AA158" i="97"/>
  <c r="AF158" i="97"/>
  <c r="K121" i="97"/>
  <c r="M121" i="97"/>
  <c r="O121" i="97"/>
  <c r="Q121" i="97"/>
  <c r="S121" i="97"/>
  <c r="U121" i="97"/>
  <c r="W121" i="97"/>
  <c r="Y121" i="97"/>
  <c r="AA121" i="97"/>
  <c r="AF121" i="97"/>
  <c r="AE121" i="97" s="1"/>
  <c r="K122" i="97"/>
  <c r="M122" i="97"/>
  <c r="O122" i="97"/>
  <c r="Q122" i="97"/>
  <c r="S122" i="97"/>
  <c r="U122" i="97"/>
  <c r="W122" i="97"/>
  <c r="Y122" i="97"/>
  <c r="AA122" i="97"/>
  <c r="AF122" i="97"/>
  <c r="K19" i="97"/>
  <c r="M19" i="97"/>
  <c r="O19" i="97"/>
  <c r="Q19" i="97"/>
  <c r="S19" i="97"/>
  <c r="U19" i="97"/>
  <c r="W19" i="97"/>
  <c r="Y19" i="97"/>
  <c r="AA19" i="97"/>
  <c r="AF19" i="97"/>
  <c r="AE19" i="97" s="1"/>
  <c r="K20" i="97"/>
  <c r="M20" i="97"/>
  <c r="O20" i="97"/>
  <c r="Q20" i="97"/>
  <c r="S20" i="97"/>
  <c r="U20" i="97"/>
  <c r="W20" i="97"/>
  <c r="Y20" i="97"/>
  <c r="AA20" i="97"/>
  <c r="AF20" i="97"/>
  <c r="K31" i="97"/>
  <c r="M31" i="97"/>
  <c r="O31" i="97"/>
  <c r="Q31" i="97"/>
  <c r="S31" i="97"/>
  <c r="U31" i="97"/>
  <c r="W31" i="97"/>
  <c r="Y31" i="97"/>
  <c r="AA31" i="97"/>
  <c r="AF31" i="97"/>
  <c r="AE31" i="97" s="1"/>
  <c r="K32" i="97"/>
  <c r="M32" i="97"/>
  <c r="O32" i="97"/>
  <c r="Q32" i="97"/>
  <c r="S32" i="97"/>
  <c r="U32" i="97"/>
  <c r="W32" i="97"/>
  <c r="Y32" i="97"/>
  <c r="AA32" i="97"/>
  <c r="AF32" i="97"/>
  <c r="K73" i="97"/>
  <c r="M73" i="97"/>
  <c r="O73" i="97"/>
  <c r="Q73" i="97"/>
  <c r="S73" i="97"/>
  <c r="U73" i="97"/>
  <c r="W73" i="97"/>
  <c r="Y73" i="97"/>
  <c r="AA73" i="97"/>
  <c r="AF73" i="97"/>
  <c r="AE73" i="97" s="1"/>
  <c r="K74" i="97"/>
  <c r="M74" i="97"/>
  <c r="O74" i="97"/>
  <c r="Q74" i="97"/>
  <c r="S74" i="97"/>
  <c r="U74" i="97"/>
  <c r="W74" i="97"/>
  <c r="Y74" i="97"/>
  <c r="AA74" i="97"/>
  <c r="AF74" i="97"/>
  <c r="K176" i="97"/>
  <c r="M176" i="97"/>
  <c r="O176" i="97"/>
  <c r="Q176" i="97"/>
  <c r="S176" i="97"/>
  <c r="U176" i="97"/>
  <c r="W176" i="97"/>
  <c r="Y176" i="97"/>
  <c r="AA176" i="97"/>
  <c r="AF176" i="97"/>
  <c r="AU176" i="97"/>
  <c r="AT176" i="97"/>
  <c r="K175" i="97"/>
  <c r="M175" i="97"/>
  <c r="O175" i="97"/>
  <c r="Q175" i="97"/>
  <c r="S175" i="97"/>
  <c r="U175" i="97"/>
  <c r="W175" i="97"/>
  <c r="Y175" i="97"/>
  <c r="AA175" i="97"/>
  <c r="AF175" i="97"/>
  <c r="AU175" i="97"/>
  <c r="AT175" i="97"/>
  <c r="AQ176" i="97"/>
  <c r="AP176" i="97"/>
  <c r="AM176" i="97"/>
  <c r="AL176" i="97"/>
  <c r="AQ175" i="97"/>
  <c r="AP175" i="97"/>
  <c r="AM175" i="97"/>
  <c r="AL175" i="97"/>
  <c r="K55" i="97"/>
  <c r="M55" i="97"/>
  <c r="O55" i="97"/>
  <c r="Q55" i="97"/>
  <c r="S55" i="97"/>
  <c r="U55" i="97"/>
  <c r="W55" i="97"/>
  <c r="Y55" i="97"/>
  <c r="AA55" i="97"/>
  <c r="AF55" i="97"/>
  <c r="AE55" i="97" s="1"/>
  <c r="K56" i="97"/>
  <c r="M56" i="97"/>
  <c r="O56" i="97"/>
  <c r="Q56" i="97"/>
  <c r="S56" i="97"/>
  <c r="U56" i="97"/>
  <c r="W56" i="97"/>
  <c r="Y56" i="97"/>
  <c r="AA56" i="97"/>
  <c r="AF56" i="97"/>
  <c r="K103" i="97"/>
  <c r="M103" i="97"/>
  <c r="O103" i="97"/>
  <c r="Q103" i="97"/>
  <c r="S103" i="97"/>
  <c r="U103" i="97"/>
  <c r="W103" i="97"/>
  <c r="Y103" i="97"/>
  <c r="AA103" i="97"/>
  <c r="AF103" i="97"/>
  <c r="AE103" i="97" s="1"/>
  <c r="K104" i="97"/>
  <c r="M104" i="97"/>
  <c r="O104" i="97"/>
  <c r="Q104" i="97"/>
  <c r="S104" i="97"/>
  <c r="U104" i="97"/>
  <c r="W104" i="97"/>
  <c r="Y104" i="97"/>
  <c r="AA104" i="97"/>
  <c r="AF104" i="97"/>
  <c r="K181" i="97"/>
  <c r="M181" i="97"/>
  <c r="O181" i="97"/>
  <c r="Q181" i="97"/>
  <c r="S181" i="97"/>
  <c r="U181" i="97"/>
  <c r="W181" i="97"/>
  <c r="Y181" i="97"/>
  <c r="AA181" i="97"/>
  <c r="AF181" i="97"/>
  <c r="K182" i="97"/>
  <c r="M182" i="97"/>
  <c r="O182" i="97"/>
  <c r="Q182" i="97"/>
  <c r="S182" i="97"/>
  <c r="U182" i="97"/>
  <c r="W182" i="97"/>
  <c r="Y182" i="97"/>
  <c r="AA182" i="97"/>
  <c r="AF182" i="97"/>
  <c r="K205" i="97"/>
  <c r="M205" i="97"/>
  <c r="O205" i="97"/>
  <c r="Q205" i="97"/>
  <c r="S205" i="97"/>
  <c r="U205" i="97"/>
  <c r="W205" i="97"/>
  <c r="Y205" i="97"/>
  <c r="AA205" i="97"/>
  <c r="AF205" i="97"/>
  <c r="K206" i="97"/>
  <c r="M206" i="97"/>
  <c r="O206" i="97"/>
  <c r="Q206" i="97"/>
  <c r="S206" i="97"/>
  <c r="U206" i="97"/>
  <c r="W206" i="97"/>
  <c r="Y206" i="97"/>
  <c r="AA206" i="97"/>
  <c r="AF206" i="97"/>
  <c r="K139" i="97"/>
  <c r="M139" i="97"/>
  <c r="O139" i="97"/>
  <c r="Q139" i="97"/>
  <c r="S139" i="97"/>
  <c r="U139" i="97"/>
  <c r="W139" i="97"/>
  <c r="Y139" i="97"/>
  <c r="AA139" i="97"/>
  <c r="AF139" i="97"/>
  <c r="AE139" i="97" s="1"/>
  <c r="K140" i="97"/>
  <c r="M140" i="97"/>
  <c r="O140" i="97"/>
  <c r="Q140" i="97"/>
  <c r="S140" i="97"/>
  <c r="U140" i="97"/>
  <c r="W140" i="97"/>
  <c r="Y140" i="97"/>
  <c r="AA140" i="97"/>
  <c r="AF140" i="97"/>
  <c r="K109" i="97"/>
  <c r="M109" i="97"/>
  <c r="O109" i="97"/>
  <c r="Q109" i="97"/>
  <c r="S109" i="97"/>
  <c r="U109" i="97"/>
  <c r="W109" i="97"/>
  <c r="Y109" i="97"/>
  <c r="AA109" i="97"/>
  <c r="AF109" i="97"/>
  <c r="AE109" i="97" s="1"/>
  <c r="K110" i="97"/>
  <c r="M110" i="97"/>
  <c r="O110" i="97"/>
  <c r="Q110" i="97"/>
  <c r="S110" i="97"/>
  <c r="U110" i="97"/>
  <c r="W110" i="97"/>
  <c r="Y110" i="97"/>
  <c r="AA110" i="97"/>
  <c r="AF110" i="97"/>
  <c r="K37" i="97"/>
  <c r="M37" i="97"/>
  <c r="O37" i="97"/>
  <c r="Q37" i="97"/>
  <c r="S37" i="97"/>
  <c r="U37" i="97"/>
  <c r="W37" i="97"/>
  <c r="Y37" i="97"/>
  <c r="AA37" i="97"/>
  <c r="AF37" i="97"/>
  <c r="AE37" i="97" s="1"/>
  <c r="K38" i="97"/>
  <c r="M38" i="97"/>
  <c r="O38" i="97"/>
  <c r="Q38" i="97"/>
  <c r="S38" i="97"/>
  <c r="U38" i="97"/>
  <c r="W38" i="97"/>
  <c r="Y38" i="97"/>
  <c r="AA38" i="97"/>
  <c r="AF38" i="97"/>
  <c r="K61" i="97"/>
  <c r="M61" i="97"/>
  <c r="O61" i="97"/>
  <c r="Q61" i="97"/>
  <c r="S61" i="97"/>
  <c r="U61" i="97"/>
  <c r="W61" i="97"/>
  <c r="Y61" i="97"/>
  <c r="AA61" i="97"/>
  <c r="AF61" i="97"/>
  <c r="AE61" i="97" s="1"/>
  <c r="K62" i="97"/>
  <c r="M62" i="97"/>
  <c r="O62" i="97"/>
  <c r="Q62" i="97"/>
  <c r="S62" i="97"/>
  <c r="U62" i="97"/>
  <c r="W62" i="97"/>
  <c r="Y62" i="97"/>
  <c r="AA62" i="97"/>
  <c r="AF62" i="97"/>
  <c r="K79" i="97"/>
  <c r="M79" i="97"/>
  <c r="O79" i="97"/>
  <c r="Q79" i="97"/>
  <c r="S79" i="97"/>
  <c r="U79" i="97"/>
  <c r="W79" i="97"/>
  <c r="Y79" i="97"/>
  <c r="AA79" i="97"/>
  <c r="AF79" i="97"/>
  <c r="AE79" i="97" s="1"/>
  <c r="K80" i="97"/>
  <c r="M80" i="97"/>
  <c r="O80" i="97"/>
  <c r="Q80" i="97"/>
  <c r="S80" i="97"/>
  <c r="U80" i="97"/>
  <c r="W80" i="97"/>
  <c r="Y80" i="97"/>
  <c r="AA80" i="97"/>
  <c r="AF80" i="97"/>
  <c r="K127" i="97"/>
  <c r="M127" i="97"/>
  <c r="O127" i="97"/>
  <c r="Q127" i="97"/>
  <c r="S127" i="97"/>
  <c r="U127" i="97"/>
  <c r="W127" i="97"/>
  <c r="Y127" i="97"/>
  <c r="AA127" i="97"/>
  <c r="AF127" i="97"/>
  <c r="AE127" i="97" s="1"/>
  <c r="K128" i="97"/>
  <c r="M128" i="97"/>
  <c r="O128" i="97"/>
  <c r="Q128" i="97"/>
  <c r="S128" i="97"/>
  <c r="U128" i="97"/>
  <c r="W128" i="97"/>
  <c r="Y128" i="97"/>
  <c r="AA128" i="97"/>
  <c r="AF128" i="97"/>
  <c r="K211" i="97"/>
  <c r="M211" i="97"/>
  <c r="O211" i="97"/>
  <c r="Q211" i="97"/>
  <c r="S211" i="97"/>
  <c r="U211" i="97"/>
  <c r="W211" i="97"/>
  <c r="Y211" i="97"/>
  <c r="AA211" i="97"/>
  <c r="AF211" i="97"/>
  <c r="AE211" i="97" s="1"/>
  <c r="K212" i="97"/>
  <c r="M212" i="97"/>
  <c r="O212" i="97"/>
  <c r="Q212" i="97"/>
  <c r="S212" i="97"/>
  <c r="U212" i="97"/>
  <c r="W212" i="97"/>
  <c r="Y212" i="97"/>
  <c r="AA212" i="97"/>
  <c r="AF212" i="97"/>
  <c r="K199" i="97"/>
  <c r="M199" i="97"/>
  <c r="O199" i="97"/>
  <c r="Q199" i="97"/>
  <c r="S199" i="97"/>
  <c r="U199" i="97"/>
  <c r="W199" i="97"/>
  <c r="Y199" i="97"/>
  <c r="AA199" i="97"/>
  <c r="AF199" i="97"/>
  <c r="AE199" i="97" s="1"/>
  <c r="K200" i="97"/>
  <c r="M200" i="97"/>
  <c r="O200" i="97"/>
  <c r="Q200" i="97"/>
  <c r="S200" i="97"/>
  <c r="U200" i="97"/>
  <c r="W200" i="97"/>
  <c r="Y200" i="97"/>
  <c r="AA200" i="97"/>
  <c r="AF200" i="97"/>
  <c r="K187" i="97"/>
  <c r="M187" i="97"/>
  <c r="O187" i="97"/>
  <c r="Q187" i="97"/>
  <c r="S187" i="97"/>
  <c r="U187" i="97"/>
  <c r="W187" i="97"/>
  <c r="Y187" i="97"/>
  <c r="AA187" i="97"/>
  <c r="AF187" i="97"/>
  <c r="AE187" i="97" s="1"/>
  <c r="K188" i="97"/>
  <c r="M188" i="97"/>
  <c r="O188" i="97"/>
  <c r="Q188" i="97"/>
  <c r="S188" i="97"/>
  <c r="U188" i="97"/>
  <c r="W188" i="97"/>
  <c r="Y188" i="97"/>
  <c r="AA188" i="97"/>
  <c r="AF188" i="97"/>
  <c r="K193" i="97"/>
  <c r="M193" i="97"/>
  <c r="O193" i="97"/>
  <c r="Q193" i="97"/>
  <c r="S193" i="97"/>
  <c r="U193" i="97"/>
  <c r="W193" i="97"/>
  <c r="Y193" i="97"/>
  <c r="AA193" i="97"/>
  <c r="AF193" i="97"/>
  <c r="AE193" i="97" s="1"/>
  <c r="K194" i="97"/>
  <c r="M194" i="97"/>
  <c r="O194" i="97"/>
  <c r="Q194" i="97"/>
  <c r="S194" i="97"/>
  <c r="U194" i="97"/>
  <c r="W194" i="97"/>
  <c r="Y194" i="97"/>
  <c r="AA194" i="97"/>
  <c r="AF194" i="97"/>
  <c r="K169" i="97"/>
  <c r="M169" i="97"/>
  <c r="O169" i="97"/>
  <c r="Q169" i="97"/>
  <c r="S169" i="97"/>
  <c r="U169" i="97"/>
  <c r="W169" i="97"/>
  <c r="Y169" i="97"/>
  <c r="AA169" i="97"/>
  <c r="AF169" i="97"/>
  <c r="AE169" i="97" s="1"/>
  <c r="K170" i="97"/>
  <c r="M170" i="97"/>
  <c r="O170" i="97"/>
  <c r="Q170" i="97"/>
  <c r="S170" i="97"/>
  <c r="U170" i="97"/>
  <c r="W170" i="97"/>
  <c r="Y170" i="97"/>
  <c r="AA170" i="97"/>
  <c r="AF170" i="97"/>
  <c r="K43" i="97"/>
  <c r="M43" i="97"/>
  <c r="O43" i="97"/>
  <c r="Q43" i="97"/>
  <c r="S43" i="97"/>
  <c r="U43" i="97"/>
  <c r="W43" i="97"/>
  <c r="Y43" i="97"/>
  <c r="AA43" i="97"/>
  <c r="AF43" i="97"/>
  <c r="AE43" i="97" s="1"/>
  <c r="K44" i="97"/>
  <c r="M44" i="97"/>
  <c r="O44" i="97"/>
  <c r="Q44" i="97"/>
  <c r="S44" i="97"/>
  <c r="U44" i="97"/>
  <c r="W44" i="97"/>
  <c r="Y44" i="97"/>
  <c r="AA44" i="97"/>
  <c r="AF44" i="97"/>
  <c r="K145" i="97"/>
  <c r="M145" i="97"/>
  <c r="O145" i="97"/>
  <c r="Q145" i="97"/>
  <c r="S145" i="97"/>
  <c r="U145" i="97"/>
  <c r="W145" i="97"/>
  <c r="Y145" i="97"/>
  <c r="AA145" i="97"/>
  <c r="AF145" i="97"/>
  <c r="AE145" i="97" s="1"/>
  <c r="K146" i="97"/>
  <c r="M146" i="97"/>
  <c r="O146" i="97"/>
  <c r="Q146" i="97"/>
  <c r="S146" i="97"/>
  <c r="U146" i="97"/>
  <c r="W146" i="97"/>
  <c r="Y146" i="97"/>
  <c r="AA146" i="97"/>
  <c r="AF146" i="97"/>
  <c r="K91" i="97"/>
  <c r="M91" i="97"/>
  <c r="O91" i="97"/>
  <c r="Q91" i="97"/>
  <c r="S91" i="97"/>
  <c r="U91" i="97"/>
  <c r="W91" i="97"/>
  <c r="Y91" i="97"/>
  <c r="AA91" i="97"/>
  <c r="AF91" i="97"/>
  <c r="AE91" i="97" s="1"/>
  <c r="K92" i="97"/>
  <c r="M92" i="97"/>
  <c r="O92" i="97"/>
  <c r="Q92" i="97"/>
  <c r="S92" i="97"/>
  <c r="U92" i="97"/>
  <c r="W92" i="97"/>
  <c r="Y92" i="97"/>
  <c r="AA92" i="97"/>
  <c r="AF92" i="97"/>
  <c r="K49" i="97"/>
  <c r="M49" i="97"/>
  <c r="O49" i="97"/>
  <c r="Q49" i="97"/>
  <c r="S49" i="97"/>
  <c r="U49" i="97"/>
  <c r="W49" i="97"/>
  <c r="Y49" i="97"/>
  <c r="AA49" i="97"/>
  <c r="AF49" i="97"/>
  <c r="AE49" i="97" s="1"/>
  <c r="K50" i="97"/>
  <c r="M50" i="97"/>
  <c r="O50" i="97"/>
  <c r="Q50" i="97"/>
  <c r="S50" i="97"/>
  <c r="U50" i="97"/>
  <c r="W50" i="97"/>
  <c r="Y50" i="97"/>
  <c r="AA50" i="97"/>
  <c r="AF50" i="97"/>
  <c r="K115" i="97"/>
  <c r="M115" i="97"/>
  <c r="O115" i="97"/>
  <c r="Q115" i="97"/>
  <c r="S115" i="97"/>
  <c r="U115" i="97"/>
  <c r="W115" i="97"/>
  <c r="Y115" i="97"/>
  <c r="AA115" i="97"/>
  <c r="AF115" i="97"/>
  <c r="AE115" i="97" s="1"/>
  <c r="K116" i="97"/>
  <c r="M116" i="97"/>
  <c r="O116" i="97"/>
  <c r="Q116" i="97"/>
  <c r="S116" i="97"/>
  <c r="U116" i="97"/>
  <c r="W116" i="97"/>
  <c r="Y116" i="97"/>
  <c r="AA116" i="97"/>
  <c r="AF116" i="97"/>
  <c r="K97" i="97"/>
  <c r="M97" i="97"/>
  <c r="O97" i="97"/>
  <c r="Q97" i="97"/>
  <c r="S97" i="97"/>
  <c r="U97" i="97"/>
  <c r="W97" i="97"/>
  <c r="Y97" i="97"/>
  <c r="AA97" i="97"/>
  <c r="AF97" i="97"/>
  <c r="AE97" i="97" s="1"/>
  <c r="K98" i="97"/>
  <c r="M98" i="97"/>
  <c r="O98" i="97"/>
  <c r="Q98" i="97"/>
  <c r="S98" i="97"/>
  <c r="U98" i="97"/>
  <c r="W98" i="97"/>
  <c r="Y98" i="97"/>
  <c r="AA98" i="97"/>
  <c r="AF98" i="97"/>
  <c r="K25" i="97"/>
  <c r="M25" i="97"/>
  <c r="O25" i="97"/>
  <c r="Q25" i="97"/>
  <c r="S25" i="97"/>
  <c r="U25" i="97"/>
  <c r="W25" i="97"/>
  <c r="Y25" i="97"/>
  <c r="AA25" i="97"/>
  <c r="AF25" i="97"/>
  <c r="AE25" i="97" s="1"/>
  <c r="K26" i="97"/>
  <c r="M26" i="97"/>
  <c r="O26" i="97"/>
  <c r="Q26" i="97"/>
  <c r="S26" i="97"/>
  <c r="U26" i="97"/>
  <c r="W26" i="97"/>
  <c r="Y26" i="97"/>
  <c r="AA26" i="97"/>
  <c r="AF26" i="97"/>
  <c r="K151" i="97"/>
  <c r="M151" i="97"/>
  <c r="O151" i="97"/>
  <c r="Q151" i="97"/>
  <c r="S151" i="97"/>
  <c r="U151" i="97"/>
  <c r="W151" i="97"/>
  <c r="Y151" i="97"/>
  <c r="AA151" i="97"/>
  <c r="AF151" i="97"/>
  <c r="AE151" i="97" s="1"/>
  <c r="K152" i="97"/>
  <c r="M152" i="97"/>
  <c r="O152" i="97"/>
  <c r="Q152" i="97"/>
  <c r="S152" i="97"/>
  <c r="U152" i="97"/>
  <c r="W152" i="97"/>
  <c r="Y152" i="97"/>
  <c r="AA152" i="97"/>
  <c r="AF152" i="97"/>
  <c r="K163" i="97"/>
  <c r="M163" i="97"/>
  <c r="O163" i="97"/>
  <c r="Q163" i="97"/>
  <c r="S163" i="97"/>
  <c r="U163" i="97"/>
  <c r="W163" i="97"/>
  <c r="Y163" i="97"/>
  <c r="AA163" i="97"/>
  <c r="AF163" i="97"/>
  <c r="AE163" i="97" s="1"/>
  <c r="K164" i="97"/>
  <c r="M164" i="97"/>
  <c r="O164" i="97"/>
  <c r="Q164" i="97"/>
  <c r="S164" i="97"/>
  <c r="U164" i="97"/>
  <c r="W164" i="97"/>
  <c r="Y164" i="97"/>
  <c r="AA164" i="97"/>
  <c r="AF164" i="97"/>
  <c r="K67" i="97"/>
  <c r="M67" i="97"/>
  <c r="O67" i="97"/>
  <c r="Q67" i="97"/>
  <c r="S67" i="97"/>
  <c r="U67" i="97"/>
  <c r="W67" i="97"/>
  <c r="Y67" i="97"/>
  <c r="AA67" i="97"/>
  <c r="AF67" i="97"/>
  <c r="AE67" i="97" s="1"/>
  <c r="K68" i="97"/>
  <c r="M68" i="97"/>
  <c r="O68" i="97"/>
  <c r="Q68" i="97"/>
  <c r="S68" i="97"/>
  <c r="U68" i="97"/>
  <c r="W68" i="97"/>
  <c r="Y68" i="97"/>
  <c r="AA68" i="97"/>
  <c r="AF68" i="97"/>
  <c r="AQ56" i="97"/>
  <c r="AP56" i="97"/>
  <c r="AM56" i="97"/>
  <c r="AL56" i="97"/>
  <c r="AQ55" i="97"/>
  <c r="AP55" i="97"/>
  <c r="AM55" i="97"/>
  <c r="AL55" i="97"/>
  <c r="AQ104" i="97"/>
  <c r="AP104" i="97"/>
  <c r="AM104" i="97"/>
  <c r="AL104" i="97"/>
  <c r="AQ103" i="97"/>
  <c r="AP103" i="97"/>
  <c r="AM103" i="97"/>
  <c r="AL103" i="97"/>
  <c r="AQ182" i="97"/>
  <c r="AP182" i="97"/>
  <c r="AM182" i="97"/>
  <c r="AL182" i="97"/>
  <c r="AQ181" i="97"/>
  <c r="AP181" i="97"/>
  <c r="AM181" i="97"/>
  <c r="AL181" i="97"/>
  <c r="AQ206" i="97"/>
  <c r="AP206" i="97"/>
  <c r="AM206" i="97"/>
  <c r="AL206" i="97"/>
  <c r="AQ205" i="97"/>
  <c r="AP205" i="97"/>
  <c r="AM205" i="97"/>
  <c r="AL205" i="97"/>
  <c r="AQ140" i="97"/>
  <c r="AP140" i="97"/>
  <c r="AM140" i="97"/>
  <c r="AL140" i="97"/>
  <c r="AQ139" i="97"/>
  <c r="AP139" i="97"/>
  <c r="AM139" i="97"/>
  <c r="AL139" i="97"/>
  <c r="AQ110" i="97"/>
  <c r="AP110" i="97"/>
  <c r="AM110" i="97"/>
  <c r="AL110" i="97"/>
  <c r="AQ109" i="97"/>
  <c r="AP109" i="97"/>
  <c r="AM109" i="97"/>
  <c r="AL109" i="97"/>
  <c r="AQ38" i="97"/>
  <c r="AP38" i="97"/>
  <c r="AM38" i="97"/>
  <c r="AL38" i="97"/>
  <c r="AQ37" i="97"/>
  <c r="AP37" i="97"/>
  <c r="AM37" i="97"/>
  <c r="AL37" i="97"/>
  <c r="AQ62" i="97"/>
  <c r="AP62" i="97"/>
  <c r="AM62" i="97"/>
  <c r="AL62" i="97"/>
  <c r="AQ61" i="97"/>
  <c r="AP61" i="97"/>
  <c r="AM61" i="97"/>
  <c r="AL61" i="97"/>
  <c r="AQ80" i="97"/>
  <c r="AP80" i="97"/>
  <c r="AM80" i="97"/>
  <c r="AL80" i="97"/>
  <c r="AQ79" i="97"/>
  <c r="AP79" i="97"/>
  <c r="AM79" i="97"/>
  <c r="AL79" i="97"/>
  <c r="AQ128" i="97"/>
  <c r="AP128" i="97"/>
  <c r="AM128" i="97"/>
  <c r="AL128" i="97"/>
  <c r="AQ127" i="97"/>
  <c r="AP127" i="97"/>
  <c r="AM127" i="97"/>
  <c r="AL127" i="97"/>
  <c r="AQ212" i="97"/>
  <c r="AP212" i="97"/>
  <c r="AM212" i="97"/>
  <c r="AL212" i="97"/>
  <c r="AQ211" i="97"/>
  <c r="AP211" i="97"/>
  <c r="AM211" i="97"/>
  <c r="AL211" i="97"/>
  <c r="AQ200" i="97"/>
  <c r="AP200" i="97"/>
  <c r="AM200" i="97"/>
  <c r="AL200" i="97"/>
  <c r="AQ199" i="97"/>
  <c r="AP199" i="97"/>
  <c r="AM199" i="97"/>
  <c r="AL199" i="97"/>
  <c r="AQ188" i="97"/>
  <c r="AP188" i="97"/>
  <c r="AM188" i="97"/>
  <c r="AL188" i="97"/>
  <c r="AQ187" i="97"/>
  <c r="AP187" i="97"/>
  <c r="AM187" i="97"/>
  <c r="AL187" i="97"/>
  <c r="AQ194" i="97"/>
  <c r="AP194" i="97"/>
  <c r="AM194" i="97"/>
  <c r="AL194" i="97"/>
  <c r="AQ193" i="97"/>
  <c r="AP193" i="97"/>
  <c r="AM193" i="97"/>
  <c r="AL193" i="97"/>
  <c r="AQ170" i="97"/>
  <c r="AP170" i="97"/>
  <c r="AM170" i="97"/>
  <c r="AL170" i="97"/>
  <c r="AQ169" i="97"/>
  <c r="AP169" i="97"/>
  <c r="AM169" i="97"/>
  <c r="AL169" i="97"/>
  <c r="AQ44" i="97"/>
  <c r="AP44" i="97"/>
  <c r="AM44" i="97"/>
  <c r="AL44" i="97"/>
  <c r="AQ43" i="97"/>
  <c r="AP43" i="97"/>
  <c r="AM43" i="97"/>
  <c r="AL43" i="97"/>
  <c r="AQ146" i="97"/>
  <c r="AP146" i="97"/>
  <c r="AM146" i="97"/>
  <c r="AL146" i="97"/>
  <c r="AQ145" i="97"/>
  <c r="AP145" i="97"/>
  <c r="AM145" i="97"/>
  <c r="AL145" i="97"/>
  <c r="AQ92" i="97"/>
  <c r="AP92" i="97"/>
  <c r="AM92" i="97"/>
  <c r="AL92" i="97"/>
  <c r="AQ91" i="97"/>
  <c r="AP91" i="97"/>
  <c r="AM91" i="97"/>
  <c r="AL91" i="97"/>
  <c r="AQ50" i="97"/>
  <c r="AP50" i="97"/>
  <c r="AM50" i="97"/>
  <c r="AL50" i="97"/>
  <c r="AQ49" i="97"/>
  <c r="AP49" i="97"/>
  <c r="AM49" i="97"/>
  <c r="AL49" i="97"/>
  <c r="AQ116" i="97"/>
  <c r="AP116" i="97"/>
  <c r="AM116" i="97"/>
  <c r="AL116" i="97"/>
  <c r="AQ115" i="97"/>
  <c r="AP115" i="97"/>
  <c r="AM115" i="97"/>
  <c r="AL115" i="97"/>
  <c r="AQ98" i="97"/>
  <c r="AP98" i="97"/>
  <c r="AM98" i="97"/>
  <c r="AL98" i="97"/>
  <c r="AQ97" i="97"/>
  <c r="AP97" i="97"/>
  <c r="AM97" i="97"/>
  <c r="AL97" i="97"/>
  <c r="AQ26" i="97"/>
  <c r="AP26" i="97"/>
  <c r="AM26" i="97"/>
  <c r="AL26" i="97"/>
  <c r="AQ25" i="97"/>
  <c r="AP25" i="97"/>
  <c r="AM25" i="97"/>
  <c r="AL25" i="97"/>
  <c r="AQ152" i="97"/>
  <c r="AP152" i="97"/>
  <c r="AM152" i="97"/>
  <c r="AL152" i="97"/>
  <c r="AQ151" i="97"/>
  <c r="AP151" i="97"/>
  <c r="AM151" i="97"/>
  <c r="AL151" i="97"/>
  <c r="AQ164" i="97"/>
  <c r="AP164" i="97"/>
  <c r="AM164" i="97"/>
  <c r="AL164" i="97"/>
  <c r="AQ163" i="97"/>
  <c r="AP163" i="97"/>
  <c r="AM163" i="97"/>
  <c r="AL163" i="97"/>
  <c r="AQ68" i="97"/>
  <c r="AP68" i="97"/>
  <c r="AM68" i="97"/>
  <c r="AL68" i="97"/>
  <c r="AQ67" i="97"/>
  <c r="AP67" i="97"/>
  <c r="AM67" i="97"/>
  <c r="AL67" i="97"/>
  <c r="AQ134" i="97"/>
  <c r="AP134" i="97"/>
  <c r="AM134" i="97"/>
  <c r="AL134" i="97"/>
  <c r="AQ133" i="97"/>
  <c r="AP133" i="97"/>
  <c r="AM133" i="97"/>
  <c r="AL133" i="97"/>
  <c r="AQ14" i="97"/>
  <c r="AP14" i="97"/>
  <c r="AM14" i="97"/>
  <c r="AL14" i="97"/>
  <c r="AQ13" i="97"/>
  <c r="AP13" i="97"/>
  <c r="AM13" i="97"/>
  <c r="AL13" i="97"/>
  <c r="AQ86" i="97"/>
  <c r="AP86" i="97"/>
  <c r="AM86" i="97"/>
  <c r="AL86" i="97"/>
  <c r="AQ85" i="97"/>
  <c r="AP85" i="97"/>
  <c r="AM85" i="97"/>
  <c r="AL85" i="97"/>
  <c r="AQ158" i="97"/>
  <c r="AP158" i="97"/>
  <c r="AM158" i="97"/>
  <c r="AL158" i="97"/>
  <c r="AQ157" i="97"/>
  <c r="AP157" i="97"/>
  <c r="AM157" i="97"/>
  <c r="AL157" i="97"/>
  <c r="AQ122" i="97"/>
  <c r="AP122" i="97"/>
  <c r="AM122" i="97"/>
  <c r="AL122" i="97"/>
  <c r="AQ121" i="97"/>
  <c r="AP121" i="97"/>
  <c r="AM121" i="97"/>
  <c r="AL121" i="97"/>
  <c r="AQ20" i="97"/>
  <c r="AP20" i="97"/>
  <c r="AM20" i="97"/>
  <c r="AL20" i="97"/>
  <c r="AQ19" i="97"/>
  <c r="AP19" i="97"/>
  <c r="AM19" i="97"/>
  <c r="AL19" i="97"/>
  <c r="AQ32" i="97"/>
  <c r="AP32" i="97"/>
  <c r="AM32" i="97"/>
  <c r="AL32" i="97"/>
  <c r="AQ31" i="97"/>
  <c r="AP31" i="97"/>
  <c r="AM31" i="97"/>
  <c r="AL31" i="97"/>
  <c r="AQ74" i="97"/>
  <c r="AP74" i="97"/>
  <c r="AM74" i="97"/>
  <c r="AL74" i="97"/>
  <c r="AQ73" i="97"/>
  <c r="AP73" i="97"/>
  <c r="AM73" i="97"/>
  <c r="AL73" i="97"/>
  <c r="AU56" i="97"/>
  <c r="AU55" i="97"/>
  <c r="AU104" i="97"/>
  <c r="AU103" i="97"/>
  <c r="AU182" i="97"/>
  <c r="AU181" i="97"/>
  <c r="AU206" i="97"/>
  <c r="AU205" i="97"/>
  <c r="AU140" i="97"/>
  <c r="AU139" i="97"/>
  <c r="AU110" i="97"/>
  <c r="AU109" i="97"/>
  <c r="AU38" i="97"/>
  <c r="AU37" i="97"/>
  <c r="AU62" i="97"/>
  <c r="AU61" i="97"/>
  <c r="AU80" i="97"/>
  <c r="AU79" i="97"/>
  <c r="AU128" i="97"/>
  <c r="AU127" i="97"/>
  <c r="AU212" i="97"/>
  <c r="AU211" i="97"/>
  <c r="AU200" i="97"/>
  <c r="AU199" i="97"/>
  <c r="AU188" i="97"/>
  <c r="AU187" i="97"/>
  <c r="AU194" i="97"/>
  <c r="AU193" i="97"/>
  <c r="AU170" i="97"/>
  <c r="AU169" i="97"/>
  <c r="AU44" i="97"/>
  <c r="AU43" i="97"/>
  <c r="AU146" i="97"/>
  <c r="AU145" i="97"/>
  <c r="AU92" i="97"/>
  <c r="AU91" i="97"/>
  <c r="AU50" i="97"/>
  <c r="AU49" i="97"/>
  <c r="AU116" i="97"/>
  <c r="AU115" i="97"/>
  <c r="AU98" i="97"/>
  <c r="AU97" i="97"/>
  <c r="AU26" i="97"/>
  <c r="AU25" i="97"/>
  <c r="AU152" i="97"/>
  <c r="AU151" i="97"/>
  <c r="AU164" i="97"/>
  <c r="AU163" i="97"/>
  <c r="AU68" i="97"/>
  <c r="AU67" i="97"/>
  <c r="AU134" i="97"/>
  <c r="AU133" i="97"/>
  <c r="AU14" i="97"/>
  <c r="AU13" i="97"/>
  <c r="AU86" i="97"/>
  <c r="AU85" i="97"/>
  <c r="AU158" i="97"/>
  <c r="AU157" i="97"/>
  <c r="AU122" i="97"/>
  <c r="AU121" i="97"/>
  <c r="AU20" i="97"/>
  <c r="AU19" i="97"/>
  <c r="AU32" i="97"/>
  <c r="AU31" i="97"/>
  <c r="AU74" i="97"/>
  <c r="AU73" i="97"/>
  <c r="AT56" i="97"/>
  <c r="AT104" i="97"/>
  <c r="AT182" i="97"/>
  <c r="AT206" i="97"/>
  <c r="AT140" i="97"/>
  <c r="AT110" i="97"/>
  <c r="AT38" i="97"/>
  <c r="AT62" i="97"/>
  <c r="AT80" i="97"/>
  <c r="AT128" i="97"/>
  <c r="AT212" i="97"/>
  <c r="AT200" i="97"/>
  <c r="AT188" i="97"/>
  <c r="AT194" i="97"/>
  <c r="AT170" i="97"/>
  <c r="AT44" i="97"/>
  <c r="AT146" i="97"/>
  <c r="AT92" i="97"/>
  <c r="AT50" i="97"/>
  <c r="AT116" i="97"/>
  <c r="AT98" i="97"/>
  <c r="AT26" i="97"/>
  <c r="AT152" i="97"/>
  <c r="AT164" i="97"/>
  <c r="AT68" i="97"/>
  <c r="AT134" i="97"/>
  <c r="AT14" i="97"/>
  <c r="AT86" i="97"/>
  <c r="AT158" i="97"/>
  <c r="AT122" i="97"/>
  <c r="AT20" i="97"/>
  <c r="AT32" i="97"/>
  <c r="AT55" i="97"/>
  <c r="AT103" i="97"/>
  <c r="AT181" i="97"/>
  <c r="AT205" i="97"/>
  <c r="AT139" i="97"/>
  <c r="AT109" i="97"/>
  <c r="AT37" i="97"/>
  <c r="AT61" i="97"/>
  <c r="AT79" i="97"/>
  <c r="AT127" i="97"/>
  <c r="AT211" i="97"/>
  <c r="AT199" i="97"/>
  <c r="AT187" i="97"/>
  <c r="AT193" i="97"/>
  <c r="AT169" i="97"/>
  <c r="AT43" i="97"/>
  <c r="AT145" i="97"/>
  <c r="AT91" i="97"/>
  <c r="AT49" i="97"/>
  <c r="AT115" i="97"/>
  <c r="AT97" i="97"/>
  <c r="AT74" i="97"/>
  <c r="AT25" i="97"/>
  <c r="AT151" i="97"/>
  <c r="AT163" i="97"/>
  <c r="AT67" i="97"/>
  <c r="AT133" i="97"/>
  <c r="AT13" i="97"/>
  <c r="AT85" i="97"/>
  <c r="AT157" i="97"/>
  <c r="AT121" i="97"/>
  <c r="AT19" i="97"/>
  <c r="AT31" i="97"/>
  <c r="AT73" i="97"/>
  <c r="AJ10" i="97"/>
  <c r="AO206" i="97" l="1"/>
  <c r="AN206" i="97" s="1"/>
  <c r="AE206" i="97" s="1"/>
  <c r="AG37" i="97"/>
  <c r="AO176" i="97"/>
  <c r="AN176" i="97" s="1"/>
  <c r="AO13" i="97"/>
  <c r="AN13" i="97" s="1"/>
  <c r="AO91" i="97"/>
  <c r="AN91" i="97" s="1"/>
  <c r="AO187" i="97"/>
  <c r="AN187" i="97" s="1"/>
  <c r="AO80" i="97"/>
  <c r="AN80" i="97" s="1"/>
  <c r="AE80" i="97" s="1"/>
  <c r="AO38" i="97"/>
  <c r="AN38" i="97" s="1"/>
  <c r="AO109" i="97"/>
  <c r="AN109" i="97" s="1"/>
  <c r="AO110" i="97"/>
  <c r="AN110" i="97" s="1"/>
  <c r="AO139" i="97"/>
  <c r="AN139" i="97" s="1"/>
  <c r="AO140" i="97"/>
  <c r="AN140" i="97" s="1"/>
  <c r="AG103" i="97"/>
  <c r="AO32" i="97"/>
  <c r="AN32" i="97" s="1"/>
  <c r="AE32" i="97" s="1"/>
  <c r="AO158" i="97"/>
  <c r="AN158" i="97" s="1"/>
  <c r="AO85" i="97"/>
  <c r="AN85" i="97" s="1"/>
  <c r="AG43" i="97"/>
  <c r="AO25" i="97"/>
  <c r="AN25" i="97" s="1"/>
  <c r="AO115" i="97"/>
  <c r="AN115" i="97" s="1"/>
  <c r="AO49" i="97"/>
  <c r="AN49" i="97" s="1"/>
  <c r="AO73" i="97"/>
  <c r="AN73" i="97" s="1"/>
  <c r="AO74" i="97"/>
  <c r="AN74" i="97" s="1"/>
  <c r="AE74" i="97" s="1"/>
  <c r="AO31" i="97"/>
  <c r="AN31" i="97" s="1"/>
  <c r="AO164" i="97"/>
  <c r="AN164" i="97" s="1"/>
  <c r="AE164" i="97" s="1"/>
  <c r="AO151" i="97"/>
  <c r="AN151" i="97" s="1"/>
  <c r="AO43" i="97"/>
  <c r="AN43" i="97" s="1"/>
  <c r="AO170" i="97"/>
  <c r="AN170" i="97" s="1"/>
  <c r="AO193" i="97"/>
  <c r="AN193" i="97" s="1"/>
  <c r="AG151" i="97"/>
  <c r="AG115" i="97"/>
  <c r="AG49" i="97"/>
  <c r="AG211" i="97"/>
  <c r="AG127" i="97"/>
  <c r="AG79" i="97"/>
  <c r="AG61" i="97"/>
  <c r="AG139" i="97"/>
  <c r="AG85" i="97"/>
  <c r="AG133" i="97"/>
  <c r="AE170" i="97"/>
  <c r="AG170" i="97" s="1"/>
  <c r="AG169" i="97"/>
  <c r="AG157" i="97"/>
  <c r="AO19" i="97"/>
  <c r="AN19" i="97" s="1"/>
  <c r="AO20" i="97"/>
  <c r="AN20" i="97" s="1"/>
  <c r="AO121" i="97"/>
  <c r="AN121" i="97" s="1"/>
  <c r="AO122" i="97"/>
  <c r="AN122" i="97" s="1"/>
  <c r="AO157" i="97"/>
  <c r="AN157" i="97" s="1"/>
  <c r="AO133" i="97"/>
  <c r="AN133" i="97" s="1"/>
  <c r="AO134" i="97"/>
  <c r="AN134" i="97" s="1"/>
  <c r="AO67" i="97"/>
  <c r="AN67" i="97" s="1"/>
  <c r="AO68" i="97"/>
  <c r="AN68" i="97" s="1"/>
  <c r="AE68" i="97" s="1"/>
  <c r="AO163" i="97"/>
  <c r="AN163" i="97" s="1"/>
  <c r="AO98" i="97"/>
  <c r="AN98" i="97" s="1"/>
  <c r="AE98" i="97" s="1"/>
  <c r="AO146" i="97"/>
  <c r="AN146" i="97" s="1"/>
  <c r="AE146" i="97" s="1"/>
  <c r="AO212" i="97"/>
  <c r="AN212" i="97" s="1"/>
  <c r="AO127" i="97"/>
  <c r="AN127" i="97" s="1"/>
  <c r="AO128" i="97"/>
  <c r="AN128" i="97" s="1"/>
  <c r="AO79" i="97"/>
  <c r="AN79" i="97" s="1"/>
  <c r="AO104" i="97"/>
  <c r="AN104" i="97" s="1"/>
  <c r="AE104" i="97" s="1"/>
  <c r="AO55" i="97"/>
  <c r="AN55" i="97" s="1"/>
  <c r="AG163" i="97"/>
  <c r="AG97" i="97"/>
  <c r="AG91" i="97"/>
  <c r="AG67" i="97"/>
  <c r="AG145" i="97"/>
  <c r="AG193" i="97"/>
  <c r="AG109" i="97"/>
  <c r="AG31" i="97"/>
  <c r="AE122" i="97"/>
  <c r="AE158" i="97"/>
  <c r="AE134" i="97"/>
  <c r="AE128" i="97"/>
  <c r="AG128" i="97" s="1"/>
  <c r="AE140" i="97"/>
  <c r="AG140" i="97" s="1"/>
  <c r="AG19" i="97"/>
  <c r="AO26" i="97"/>
  <c r="AN26" i="97" s="1"/>
  <c r="AE26" i="97" s="1"/>
  <c r="AO97" i="97"/>
  <c r="AN97" i="97" s="1"/>
  <c r="AO92" i="97"/>
  <c r="AN92" i="97" s="1"/>
  <c r="AE92" i="97" s="1"/>
  <c r="AO145" i="97"/>
  <c r="AN145" i="97" s="1"/>
  <c r="AO44" i="97"/>
  <c r="AN44" i="97" s="1"/>
  <c r="AE44" i="97" s="1"/>
  <c r="AO169" i="97"/>
  <c r="AN169" i="97" s="1"/>
  <c r="AO199" i="97"/>
  <c r="AN199" i="97" s="1"/>
  <c r="AO200" i="97"/>
  <c r="AN200" i="97" s="1"/>
  <c r="AO211" i="97"/>
  <c r="AN211" i="97" s="1"/>
  <c r="AO61" i="97"/>
  <c r="AN61" i="97" s="1"/>
  <c r="AO62" i="97"/>
  <c r="AN62" i="97" s="1"/>
  <c r="AE62" i="97" s="1"/>
  <c r="AO37" i="97"/>
  <c r="AN37" i="97" s="1"/>
  <c r="AO182" i="97"/>
  <c r="AN182" i="97" s="1"/>
  <c r="AE182" i="97" s="1"/>
  <c r="AO103" i="97"/>
  <c r="AN103" i="97" s="1"/>
  <c r="AG25" i="97"/>
  <c r="AG187" i="97"/>
  <c r="AG199" i="97"/>
  <c r="AG55" i="97"/>
  <c r="AE212" i="97"/>
  <c r="AE38" i="97"/>
  <c r="AO86" i="97"/>
  <c r="AN86" i="97" s="1"/>
  <c r="AE86" i="97" s="1"/>
  <c r="AO14" i="97"/>
  <c r="AN14" i="97" s="1"/>
  <c r="AE14" i="97" s="1"/>
  <c r="AG14" i="97" s="1"/>
  <c r="AO152" i="97"/>
  <c r="AN152" i="97" s="1"/>
  <c r="AE152" i="97" s="1"/>
  <c r="AG152" i="97" s="1"/>
  <c r="AO116" i="97"/>
  <c r="AN116" i="97" s="1"/>
  <c r="AE116" i="97" s="1"/>
  <c r="AO50" i="97"/>
  <c r="AN50" i="97" s="1"/>
  <c r="AE50" i="97" s="1"/>
  <c r="AG50" i="97" s="1"/>
  <c r="AO194" i="97"/>
  <c r="AN194" i="97" s="1"/>
  <c r="AE194" i="97" s="1"/>
  <c r="AG194" i="97" s="1"/>
  <c r="AO188" i="97"/>
  <c r="AN188" i="97" s="1"/>
  <c r="AE188" i="97" s="1"/>
  <c r="AG188" i="97" s="1"/>
  <c r="AO181" i="97"/>
  <c r="AN181" i="97" s="1"/>
  <c r="AO56" i="97"/>
  <c r="AN56" i="97" s="1"/>
  <c r="AE56" i="97" s="1"/>
  <c r="AO205" i="97"/>
  <c r="AN205" i="97" s="1"/>
  <c r="AG62" i="97"/>
  <c r="AG212" i="97"/>
  <c r="AG44" i="97"/>
  <c r="AE176" i="97"/>
  <c r="AO175" i="97"/>
  <c r="AN175" i="97" s="1"/>
  <c r="AG146" i="97"/>
  <c r="AG92" i="97"/>
  <c r="AG116" i="97"/>
  <c r="AG98" i="97"/>
  <c r="AG26" i="97"/>
  <c r="AG134" i="97"/>
  <c r="AG158" i="97"/>
  <c r="AG122" i="97"/>
  <c r="AE175" i="97"/>
  <c r="AE205" i="97"/>
  <c r="AE181" i="97"/>
  <c r="AG13" i="97"/>
  <c r="AG121" i="97"/>
  <c r="AG123" i="97"/>
  <c r="AJ119" i="97" s="1"/>
  <c r="AG73" i="97"/>
  <c r="AG32" i="97" l="1"/>
  <c r="AG68" i="97"/>
  <c r="AG164" i="97"/>
  <c r="AG80" i="97"/>
  <c r="AG74" i="97"/>
  <c r="AG38" i="97"/>
  <c r="AG86" i="97"/>
  <c r="AG213" i="97"/>
  <c r="AJ213" i="97"/>
  <c r="AJ212" i="97"/>
  <c r="AG165" i="97"/>
  <c r="AE200" i="97"/>
  <c r="AE110" i="97"/>
  <c r="AE20" i="97"/>
  <c r="AG15" i="97"/>
  <c r="AJ13" i="97" s="1"/>
  <c r="AJ211" i="97"/>
  <c r="AG117" i="97"/>
  <c r="AG171" i="97"/>
  <c r="AG189" i="97"/>
  <c r="AG129" i="97"/>
  <c r="AG104" i="97"/>
  <c r="AG182" i="97"/>
  <c r="AG206" i="97"/>
  <c r="AG176" i="97"/>
  <c r="AG56" i="97"/>
  <c r="AJ120" i="97"/>
  <c r="AJ121" i="97"/>
  <c r="AJ122" i="97"/>
  <c r="AG175" i="97"/>
  <c r="AG177" i="97" s="1"/>
  <c r="AG205" i="97"/>
  <c r="AG181" i="97"/>
  <c r="AJ124" i="97"/>
  <c r="AJ123" i="97"/>
  <c r="AJ209" i="97" l="1"/>
  <c r="AJ210" i="97"/>
  <c r="AJ214" i="97"/>
  <c r="AJ16" i="97"/>
  <c r="AJ11" i="97"/>
  <c r="AJ15" i="97"/>
  <c r="AG20" i="97"/>
  <c r="AG21" i="97" s="1"/>
  <c r="AG27" i="97" s="1"/>
  <c r="AG200" i="97"/>
  <c r="AJ165" i="97"/>
  <c r="AJ161" i="97"/>
  <c r="AJ164" i="97"/>
  <c r="AJ166" i="97"/>
  <c r="AJ163" i="97"/>
  <c r="AJ162" i="97"/>
  <c r="AG110" i="97"/>
  <c r="AG111" i="97" s="1"/>
  <c r="AG183" i="97"/>
  <c r="AJ179" i="97" s="1"/>
  <c r="AJ12" i="97"/>
  <c r="AJ14" i="97"/>
  <c r="AJ188" i="97"/>
  <c r="AJ189" i="97"/>
  <c r="AJ130" i="97"/>
  <c r="AJ126" i="97"/>
  <c r="AJ127" i="97"/>
  <c r="AJ128" i="97"/>
  <c r="AJ129" i="97"/>
  <c r="AJ125" i="97"/>
  <c r="AJ17" i="97"/>
  <c r="AJ21" i="97"/>
  <c r="AJ20" i="97"/>
  <c r="AJ18" i="97"/>
  <c r="AJ22" i="97"/>
  <c r="AJ19" i="97"/>
  <c r="AJ185" i="97"/>
  <c r="AJ168" i="97"/>
  <c r="AJ167" i="97"/>
  <c r="AJ23" i="97"/>
  <c r="AJ24" i="97"/>
  <c r="AJ25" i="97"/>
  <c r="AJ170" i="97"/>
  <c r="AJ171" i="97"/>
  <c r="AJ169" i="97"/>
  <c r="AG33" i="97"/>
  <c r="AJ28" i="97" s="1"/>
  <c r="AJ172" i="97"/>
  <c r="AG195" i="97"/>
  <c r="AJ190" i="97" s="1"/>
  <c r="AG135" i="97"/>
  <c r="AG39" i="97"/>
  <c r="AJ178" i="97"/>
  <c r="AJ177" i="97"/>
  <c r="AJ175" i="97"/>
  <c r="AJ174" i="97"/>
  <c r="AJ173" i="97"/>
  <c r="AJ176" i="97"/>
  <c r="AJ184" i="97"/>
  <c r="AJ182" i="97"/>
  <c r="AJ181" i="97"/>
  <c r="AJ107" i="97" l="1"/>
  <c r="AJ110" i="97"/>
  <c r="AJ112" i="97"/>
  <c r="AJ111" i="97"/>
  <c r="AJ108" i="97"/>
  <c r="AJ109" i="97"/>
  <c r="AJ183" i="97"/>
  <c r="AJ180" i="97"/>
  <c r="AJ27" i="97"/>
  <c r="AJ26" i="97"/>
  <c r="AJ187" i="97"/>
  <c r="AJ186" i="97"/>
  <c r="AJ35" i="97"/>
  <c r="AJ37" i="97"/>
  <c r="AJ38" i="97"/>
  <c r="AJ39" i="97"/>
  <c r="AJ40" i="97"/>
  <c r="AJ193" i="97"/>
  <c r="AJ192" i="97"/>
  <c r="AJ195" i="97"/>
  <c r="AJ196" i="97"/>
  <c r="AJ191" i="97"/>
  <c r="AJ136" i="97"/>
  <c r="AJ134" i="97"/>
  <c r="AJ132" i="97"/>
  <c r="AJ135" i="97"/>
  <c r="AJ133" i="97"/>
  <c r="AJ131" i="97"/>
  <c r="AJ32" i="97"/>
  <c r="AJ33" i="97"/>
  <c r="AJ30" i="97"/>
  <c r="AJ29" i="97"/>
  <c r="AJ34" i="97"/>
  <c r="AJ36" i="97"/>
  <c r="AJ194" i="97"/>
  <c r="AG201" i="97"/>
  <c r="AJ31" i="97"/>
  <c r="AG45" i="97"/>
  <c r="AG141" i="97"/>
  <c r="AJ43" i="97" l="1"/>
  <c r="AJ44" i="97"/>
  <c r="AJ45" i="97"/>
  <c r="AJ42" i="97"/>
  <c r="AJ41" i="97"/>
  <c r="AJ201" i="97"/>
  <c r="AJ202" i="97"/>
  <c r="AJ197" i="97"/>
  <c r="AJ199" i="97"/>
  <c r="AJ198" i="97"/>
  <c r="AJ141" i="97"/>
  <c r="AJ137" i="97"/>
  <c r="AJ139" i="97"/>
  <c r="AJ142" i="97"/>
  <c r="AJ140" i="97"/>
  <c r="AJ138" i="97"/>
  <c r="AG147" i="97"/>
  <c r="AG153" i="97" s="1"/>
  <c r="AJ46" i="97"/>
  <c r="AJ200" i="97"/>
  <c r="AG207" i="97"/>
  <c r="AG51" i="97"/>
  <c r="AJ47" i="97" l="1"/>
  <c r="AJ52" i="97"/>
  <c r="AJ51" i="97"/>
  <c r="AJ49" i="97"/>
  <c r="AJ50" i="97"/>
  <c r="AG159" i="97"/>
  <c r="AJ152" i="97"/>
  <c r="AJ149" i="97"/>
  <c r="AJ154" i="97"/>
  <c r="AJ150" i="97"/>
  <c r="AJ151" i="97"/>
  <c r="AJ153" i="97"/>
  <c r="AJ204" i="97"/>
  <c r="AJ205" i="97"/>
  <c r="AJ206" i="97"/>
  <c r="AJ203" i="97"/>
  <c r="AJ208" i="97"/>
  <c r="AJ207" i="97"/>
  <c r="AJ48" i="97"/>
  <c r="AG63" i="97"/>
  <c r="AJ144" i="97"/>
  <c r="AJ143" i="97"/>
  <c r="AJ145" i="97"/>
  <c r="AJ147" i="97"/>
  <c r="AJ146" i="97"/>
  <c r="AJ148" i="97"/>
  <c r="AG57" i="97"/>
  <c r="AJ59" i="97" l="1"/>
  <c r="AJ62" i="97"/>
  <c r="AJ61" i="97"/>
  <c r="AJ63" i="97"/>
  <c r="AJ64" i="97"/>
  <c r="AJ159" i="97"/>
  <c r="AJ158" i="97"/>
  <c r="AJ155" i="97"/>
  <c r="AJ160" i="97"/>
  <c r="AJ156" i="97"/>
  <c r="AJ157" i="97"/>
  <c r="AJ53" i="97"/>
  <c r="AJ56" i="97"/>
  <c r="AJ54" i="97"/>
  <c r="AJ58" i="97"/>
  <c r="AJ55" i="97"/>
  <c r="AJ57" i="97"/>
  <c r="AJ60" i="97"/>
  <c r="AG69" i="97"/>
  <c r="AG75" i="97" s="1"/>
  <c r="AJ69" i="97" l="1"/>
  <c r="AJ66" i="97"/>
  <c r="AJ68" i="97"/>
  <c r="AJ70" i="97"/>
  <c r="AJ65" i="97"/>
  <c r="AJ67" i="97"/>
  <c r="AJ72" i="97"/>
  <c r="AJ73" i="97"/>
  <c r="AJ74" i="97"/>
  <c r="AJ76" i="97"/>
  <c r="AJ75" i="97"/>
  <c r="AJ71" i="97"/>
  <c r="AG81" i="97"/>
  <c r="AG87" i="97" s="1"/>
  <c r="AJ78" i="97" l="1"/>
  <c r="AJ79" i="97"/>
  <c r="AJ82" i="97"/>
  <c r="AJ80" i="97"/>
  <c r="AJ77" i="97"/>
  <c r="AJ81" i="97"/>
  <c r="AJ86" i="97"/>
  <c r="AJ83" i="97"/>
  <c r="AJ87" i="97"/>
  <c r="AJ84" i="97"/>
  <c r="AJ85" i="97"/>
  <c r="AJ88" i="97"/>
  <c r="AG93" i="97"/>
  <c r="AJ93" i="97" l="1"/>
  <c r="AJ92" i="97"/>
  <c r="AJ89" i="97"/>
  <c r="AJ90" i="97"/>
  <c r="AJ94" i="97"/>
  <c r="AJ91" i="97"/>
  <c r="AG99" i="97"/>
  <c r="AJ116" i="97" l="1"/>
  <c r="AJ115" i="97"/>
  <c r="AJ118" i="97"/>
  <c r="AJ114" i="97"/>
  <c r="AJ117" i="97"/>
  <c r="AJ113" i="97"/>
  <c r="AG105" i="97"/>
  <c r="AJ97" i="97"/>
  <c r="AJ96" i="97"/>
  <c r="AJ99" i="97"/>
  <c r="AJ98" i="97"/>
  <c r="AJ95" i="97"/>
  <c r="AJ100" i="97"/>
  <c r="AJ102" i="97" l="1"/>
  <c r="AJ105" i="97"/>
  <c r="AJ106" i="97"/>
  <c r="AJ104" i="97"/>
  <c r="AJ101" i="97"/>
  <c r="AJ103" i="97"/>
</calcChain>
</file>

<file path=xl/sharedStrings.xml><?xml version="1.0" encoding="utf-8"?>
<sst xmlns="http://schemas.openxmlformats.org/spreadsheetml/2006/main" count="2122" uniqueCount="186">
  <si>
    <t>dálka</t>
  </si>
  <si>
    <t>míček</t>
  </si>
  <si>
    <t>BODY</t>
  </si>
  <si>
    <t>1.</t>
  </si>
  <si>
    <t>3.</t>
  </si>
  <si>
    <t>11.</t>
  </si>
  <si>
    <t>12.</t>
  </si>
  <si>
    <t>13.</t>
  </si>
  <si>
    <t>14.</t>
  </si>
  <si>
    <t>15.</t>
  </si>
  <si>
    <t>60m</t>
  </si>
  <si>
    <t>medic</t>
  </si>
  <si>
    <t>shyby</t>
  </si>
  <si>
    <t>3skok</t>
  </si>
  <si>
    <t>kliky</t>
  </si>
  <si>
    <t>Místo:</t>
  </si>
  <si>
    <t>Datum:</t>
  </si>
  <si>
    <t>č.</t>
  </si>
  <si>
    <t>m</t>
  </si>
  <si>
    <t>N</t>
  </si>
  <si>
    <t>b.</t>
  </si>
  <si>
    <t>plav</t>
  </si>
  <si>
    <t>švih</t>
  </si>
  <si>
    <t xml:space="preserve"> b.</t>
  </si>
  <si>
    <t>dribl</t>
  </si>
  <si>
    <t>1 km</t>
  </si>
  <si>
    <t>4.</t>
  </si>
  <si>
    <t>5.</t>
  </si>
  <si>
    <t>6.</t>
  </si>
  <si>
    <t>7.</t>
  </si>
  <si>
    <t>8.</t>
  </si>
  <si>
    <t>9.</t>
  </si>
  <si>
    <t>10.</t>
  </si>
  <si>
    <t>16.</t>
  </si>
  <si>
    <t>L + S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</si>
  <si>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</si>
  <si>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</si>
  <si>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</si>
  <si>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</si>
  <si>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</si>
  <si>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</si>
  <si>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</si>
  <si>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</si>
  <si>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</si>
  <si>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</si>
  <si>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</si>
  <si>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</si>
  <si>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</si>
  <si>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</si>
  <si>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</si>
  <si>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</si>
  <si>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</si>
  <si>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</si>
  <si>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b</t>
  </si>
  <si>
    <t>s,SS</t>
  </si>
  <si>
    <t>m:ss</t>
  </si>
  <si>
    <t>okres</t>
  </si>
  <si>
    <t>Řazení družstev:</t>
  </si>
  <si>
    <t>1km</t>
  </si>
  <si>
    <t>body</t>
  </si>
  <si>
    <t>min+sec</t>
  </si>
  <si>
    <t>min</t>
  </si>
  <si>
    <t>sec</t>
  </si>
  <si>
    <t>CELKEM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</si>
  <si>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</si>
  <si>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</si>
  <si>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</si>
  <si>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</si>
  <si>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</si>
  <si>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</si>
  <si>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</si>
  <si>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</si>
  <si>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</si>
  <si>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</si>
  <si>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</si>
  <si>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</si>
  <si>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</si>
  <si>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</si>
  <si>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</si>
  <si>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</si>
  <si>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</si>
  <si>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</si>
  <si>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</si>
  <si>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</si>
  <si>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</si>
  <si>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</si>
  <si>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</si>
  <si>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</si>
  <si>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</si>
  <si>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</si>
  <si>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</si>
  <si>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</si>
  <si>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</si>
  <si>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</si>
  <si>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</si>
  <si>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</si>
  <si>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</si>
  <si>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</si>
  <si>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 xml:space="preserve"> n</t>
  </si>
  <si>
    <t>jméno</t>
  </si>
  <si>
    <t>příjmení</t>
  </si>
  <si>
    <t>Celkový součet bodů rodinného týmu</t>
  </si>
  <si>
    <t>d/r</t>
  </si>
  <si>
    <t>d</t>
  </si>
  <si>
    <t>r</t>
  </si>
  <si>
    <t>věk</t>
  </si>
  <si>
    <t>VIR</t>
  </si>
  <si>
    <t>HRABÁKOVA</t>
  </si>
  <si>
    <t>KOULE</t>
  </si>
  <si>
    <t>Viktorie</t>
  </si>
  <si>
    <t>Richter</t>
  </si>
  <si>
    <t>Vojtěch</t>
  </si>
  <si>
    <t>Ondřej</t>
  </si>
  <si>
    <t>Hegerová</t>
  </si>
  <si>
    <t>Dita</t>
  </si>
  <si>
    <t>Linda</t>
  </si>
  <si>
    <t>Miroslav</t>
  </si>
  <si>
    <t>Heger</t>
  </si>
  <si>
    <t>Vanda</t>
  </si>
  <si>
    <t>Aleš</t>
  </si>
  <si>
    <t>Eliška</t>
  </si>
  <si>
    <t>Barbora</t>
  </si>
  <si>
    <t>Dalibor</t>
  </si>
  <si>
    <t>Dařílek</t>
  </si>
  <si>
    <t>Aneta</t>
  </si>
  <si>
    <t>Dařílková</t>
  </si>
  <si>
    <t>Nicol</t>
  </si>
  <si>
    <t>Carmine</t>
  </si>
  <si>
    <t>Jakub</t>
  </si>
  <si>
    <t>Robert</t>
  </si>
  <si>
    <t>Černá</t>
  </si>
  <si>
    <t>Černý</t>
  </si>
  <si>
    <t>Adam</t>
  </si>
  <si>
    <t>Petr</t>
  </si>
  <si>
    <t>Tomáš</t>
  </si>
  <si>
    <t>Veronika</t>
  </si>
  <si>
    <t>Šimon</t>
  </si>
  <si>
    <t>Valo</t>
  </si>
  <si>
    <t>Bezpalcová</t>
  </si>
  <si>
    <t>Bezpalec</t>
  </si>
  <si>
    <t>Nosková</t>
  </si>
  <si>
    <t>Pavla</t>
  </si>
  <si>
    <t>Nosek</t>
  </si>
  <si>
    <t>Charvátová</t>
  </si>
  <si>
    <t>Ester</t>
  </si>
  <si>
    <t>Daniel</t>
  </si>
  <si>
    <t>Tregler</t>
  </si>
  <si>
    <t>Jonáš</t>
  </si>
  <si>
    <t>Tegler</t>
  </si>
  <si>
    <t>Jáchym</t>
  </si>
  <si>
    <t>Javůrek</t>
  </si>
  <si>
    <t>Javůrková</t>
  </si>
  <si>
    <t>Kryštof</t>
  </si>
  <si>
    <t>Vidličková</t>
  </si>
  <si>
    <t>Charvát</t>
  </si>
  <si>
    <t>Oberhauer</t>
  </si>
  <si>
    <t>Grabowská</t>
  </si>
  <si>
    <t>Karolína</t>
  </si>
  <si>
    <t>Toupal</t>
  </si>
  <si>
    <t>Štěpán</t>
  </si>
  <si>
    <t>Sládeková</t>
  </si>
  <si>
    <t>Oliver</t>
  </si>
  <si>
    <t>Sládek</t>
  </si>
  <si>
    <t>Výtiska</t>
  </si>
  <si>
    <t>Bartoš</t>
  </si>
  <si>
    <t>Stella</t>
  </si>
  <si>
    <t>Papoušková</t>
  </si>
  <si>
    <t>Luca</t>
  </si>
  <si>
    <t>Ema</t>
  </si>
  <si>
    <t>Šedlbauerová</t>
  </si>
  <si>
    <t>Jitka</t>
  </si>
  <si>
    <t>Zátková</t>
  </si>
  <si>
    <t>Mečiar</t>
  </si>
  <si>
    <t>Mečiarová</t>
  </si>
  <si>
    <t>Toupalová</t>
  </si>
  <si>
    <t>Šedlbauer</t>
  </si>
  <si>
    <t>Nagy</t>
  </si>
  <si>
    <t>Lucka</t>
  </si>
  <si>
    <t>Elen</t>
  </si>
  <si>
    <t>Grabowský</t>
  </si>
  <si>
    <t>Pavlásková koule?</t>
  </si>
  <si>
    <t xml:space="preserve"> </t>
  </si>
  <si>
    <t xml:space="preserve">  ZÁVOD </t>
  </si>
  <si>
    <t>Závod rodičů s dětmi v atletickém čtyřboji</t>
  </si>
  <si>
    <t>2.</t>
  </si>
  <si>
    <t>štaf.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</si>
</sst>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:ss.00\ "/>
  </numFmts>
  <fonts count="30" x14ac:knownFonts="1">
    <font>
      <sz val="10"/>
      <name val="Arial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6"/>
      <name val="Times New Roman CE"/>
      <family val="1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16"/>
      <name val="Times New Roman CE"/>
      <charset val="238"/>
    </font>
    <font>
      <b/>
      <sz val="10"/>
      <name val="Times New Roman CE"/>
      <charset val="238"/>
    </font>
    <font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8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name val="Tahoma"/>
      <family val="2"/>
      <charset val="238"/>
    </font>
    <font>
      <b/>
      <sz val="7"/>
      <name val="Tahoma"/>
      <family val="2"/>
      <charset val="238"/>
    </font>
    <font>
      <sz val="7"/>
      <name val="Arial"/>
      <charset val="238"/>
    </font>
    <font>
      <sz val="6"/>
      <name val="Tahoma"/>
      <family val="2"/>
      <charset val="238"/>
    </font>
    <font>
      <sz val="7"/>
      <name val="Times New Roman CE"/>
      <family val="1"/>
      <charset val="238"/>
    </font>
    <font>
      <sz val="12"/>
      <name val="Arial"/>
      <charset val="238"/>
    </font>
    <font>
      <b/>
      <sz val="7"/>
      <color indexed="10"/>
      <name val="Tahoma"/>
      <family val="2"/>
      <charset val="238"/>
    </font>
    <font>
      <sz val="12"/>
      <name val="Times New Roman CE"/>
      <family val="1"/>
      <charset val="238"/>
    </font>
    <font>
      <b/>
      <sz val="14"/>
      <name val="Arial Narrow"/>
      <family val="2"/>
      <charset val="238"/>
    </font>
    <font>
      <b/>
      <sz val="8"/>
      <color indexed="12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1" fontId="1" fillId="0" borderId="0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" fontId="1" fillId="0" borderId="0" xfId="0" applyNumberFormat="1" applyFont="1" applyBorder="1" applyProtection="1"/>
    <xf numFmtId="1" fontId="5" fillId="0" borderId="0" xfId="0" applyNumberFormat="1" applyFont="1" applyBorder="1" applyProtection="1"/>
    <xf numFmtId="1" fontId="1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Fill="1" applyProtection="1"/>
    <xf numFmtId="0" fontId="6" fillId="0" borderId="0" xfId="0" applyFont="1" applyFill="1" applyProtection="1"/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Protection="1"/>
    <xf numFmtId="0" fontId="12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2" fontId="10" fillId="0" borderId="3" xfId="0" applyNumberFormat="1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1" fontId="10" fillId="0" borderId="3" xfId="0" applyNumberFormat="1" applyFont="1" applyBorder="1" applyAlignment="1" applyProtection="1">
      <alignment horizontal="center"/>
    </xf>
    <xf numFmtId="2" fontId="10" fillId="0" borderId="10" xfId="0" applyNumberFormat="1" applyFont="1" applyBorder="1" applyAlignment="1" applyProtection="1">
      <alignment horizontal="center"/>
    </xf>
    <xf numFmtId="0" fontId="20" fillId="3" borderId="3" xfId="0" applyFont="1" applyFill="1" applyBorder="1" applyAlignment="1" applyProtection="1">
      <alignment vertical="center"/>
      <protection locked="0"/>
    </xf>
    <xf numFmtId="2" fontId="20" fillId="0" borderId="3" xfId="0" applyNumberFormat="1" applyFont="1" applyBorder="1" applyAlignment="1" applyProtection="1">
      <alignment horizontal="center" vertical="center"/>
      <protection locked="0"/>
    </xf>
    <xf numFmtId="2" fontId="20" fillId="0" borderId="3" xfId="0" applyNumberFormat="1" applyFont="1" applyFill="1" applyBorder="1" applyAlignment="1" applyProtection="1">
      <alignment horizontal="center" vertical="center"/>
      <protection locked="0"/>
    </xf>
    <xf numFmtId="1" fontId="20" fillId="0" borderId="3" xfId="0" applyNumberFormat="1" applyFont="1" applyFill="1" applyBorder="1" applyAlignment="1" applyProtection="1">
      <alignment horizontal="center" vertical="center"/>
      <protection locked="0"/>
    </xf>
    <xf numFmtId="1" fontId="20" fillId="0" borderId="3" xfId="0" applyNumberFormat="1" applyFont="1" applyBorder="1" applyAlignment="1" applyProtection="1">
      <alignment horizontal="center" vertical="center"/>
      <protection locked="0"/>
    </xf>
    <xf numFmtId="2" fontId="20" fillId="0" borderId="3" xfId="0" applyNumberFormat="1" applyFont="1" applyBorder="1" applyAlignment="1" applyProtection="1">
      <alignment horizontal="center"/>
      <protection locked="0"/>
    </xf>
    <xf numFmtId="20" fontId="20" fillId="0" borderId="3" xfId="0" quotePrefix="1" applyNumberFormat="1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vertical="center"/>
      <protection locked="0"/>
    </xf>
    <xf numFmtId="2" fontId="20" fillId="0" borderId="3" xfId="0" applyNumberFormat="1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protection locked="0"/>
    </xf>
    <xf numFmtId="1" fontId="11" fillId="0" borderId="9" xfId="0" applyNumberFormat="1" applyFont="1" applyFill="1" applyBorder="1" applyAlignment="1" applyProtection="1">
      <alignment horizontal="center"/>
    </xf>
    <xf numFmtId="1" fontId="11" fillId="0" borderId="3" xfId="0" applyNumberFormat="1" applyFont="1" applyFill="1" applyBorder="1" applyAlignment="1" applyProtection="1">
      <alignment horizontal="center"/>
    </xf>
    <xf numFmtId="0" fontId="10" fillId="0" borderId="11" xfId="0" applyFont="1" applyBorder="1" applyAlignment="1" applyProtection="1">
      <protection locked="0"/>
    </xf>
    <xf numFmtId="1" fontId="11" fillId="0" borderId="11" xfId="0" applyNumberFormat="1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protection locked="0"/>
    </xf>
    <xf numFmtId="1" fontId="11" fillId="0" borderId="12" xfId="0" applyNumberFormat="1" applyFont="1" applyFill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1" fontId="10" fillId="0" borderId="12" xfId="0" applyNumberFormat="1" applyFont="1" applyBorder="1" applyAlignment="1" applyProtection="1">
      <alignment horizontal="center"/>
    </xf>
    <xf numFmtId="2" fontId="10" fillId="0" borderId="12" xfId="0" applyNumberFormat="1" applyFont="1" applyBorder="1" applyAlignment="1" applyProtection="1">
      <alignment horizontal="center"/>
    </xf>
    <xf numFmtId="20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Protection="1"/>
    <xf numFmtId="1" fontId="17" fillId="0" borderId="9" xfId="0" applyNumberFormat="1" applyFont="1" applyFill="1" applyBorder="1" applyAlignment="1" applyProtection="1">
      <alignment horizontal="center"/>
    </xf>
    <xf numFmtId="0" fontId="17" fillId="0" borderId="9" xfId="0" applyFont="1" applyFill="1" applyBorder="1" applyAlignment="1" applyProtection="1">
      <alignment horizontal="right"/>
    </xf>
    <xf numFmtId="0" fontId="20" fillId="0" borderId="1" xfId="0" applyFont="1" applyBorder="1" applyAlignment="1" applyProtection="1">
      <alignment horizontal="center"/>
    </xf>
    <xf numFmtId="2" fontId="10" fillId="0" borderId="1" xfId="0" applyNumberFormat="1" applyFont="1" applyBorder="1" applyAlignment="1" applyProtection="1">
      <alignment horizontal="center"/>
    </xf>
    <xf numFmtId="2" fontId="10" fillId="6" borderId="1" xfId="0" applyNumberFormat="1" applyFont="1" applyFill="1" applyBorder="1" applyAlignment="1" applyProtection="1">
      <alignment horizontal="center"/>
    </xf>
    <xf numFmtId="1" fontId="11" fillId="0" borderId="1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1" fontId="10" fillId="0" borderId="1" xfId="0" applyNumberFormat="1" applyFont="1" applyBorder="1" applyAlignment="1" applyProtection="1">
      <alignment horizontal="center"/>
    </xf>
    <xf numFmtId="1" fontId="10" fillId="0" borderId="1" xfId="0" applyNumberFormat="1" applyFont="1" applyBorder="1" applyAlignment="1" applyProtection="1">
      <alignment horizontal="center" vertical="center"/>
    </xf>
    <xf numFmtId="2" fontId="10" fillId="6" borderId="12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1" fontId="11" fillId="0" borderId="1" xfId="0" applyNumberFormat="1" applyFont="1" applyBorder="1" applyAlignment="1" applyProtection="1">
      <alignment horizontal="center" vertical="center"/>
    </xf>
    <xf numFmtId="1" fontId="5" fillId="0" borderId="14" xfId="0" applyNumberFormat="1" applyFont="1" applyBorder="1" applyProtection="1"/>
    <xf numFmtId="1" fontId="1" fillId="0" borderId="15" xfId="0" applyNumberFormat="1" applyFont="1" applyBorder="1" applyProtection="1"/>
    <xf numFmtId="0" fontId="10" fillId="0" borderId="2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1" fontId="19" fillId="0" borderId="16" xfId="0" applyNumberFormat="1" applyFont="1" applyFill="1" applyBorder="1" applyAlignment="1" applyProtection="1">
      <alignment horizontal="center" vertical="center"/>
    </xf>
    <xf numFmtId="3" fontId="10" fillId="3" borderId="4" xfId="0" applyNumberFormat="1" applyFont="1" applyFill="1" applyBorder="1" applyAlignment="1" applyProtection="1">
      <alignment horizontal="center"/>
      <protection hidden="1"/>
    </xf>
    <xf numFmtId="3" fontId="10" fillId="5" borderId="4" xfId="0" applyNumberFormat="1" applyFont="1" applyFill="1" applyBorder="1" applyAlignment="1" applyProtection="1">
      <alignment horizontal="center"/>
      <protection hidden="1"/>
    </xf>
    <xf numFmtId="1" fontId="11" fillId="7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 vertical="center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center" vertical="center"/>
    </xf>
    <xf numFmtId="1" fontId="10" fillId="0" borderId="3" xfId="0" applyNumberFormat="1" applyFont="1" applyFill="1" applyBorder="1" applyAlignment="1" applyProtection="1">
      <alignment horizontal="center"/>
      <protection hidden="1"/>
    </xf>
    <xf numFmtId="0" fontId="23" fillId="0" borderId="3" xfId="0" applyFont="1" applyFill="1" applyBorder="1" applyAlignment="1" applyProtection="1">
      <alignment vertical="center"/>
    </xf>
    <xf numFmtId="0" fontId="0" fillId="0" borderId="0" xfId="0" applyFill="1" applyBorder="1"/>
    <xf numFmtId="0" fontId="10" fillId="0" borderId="5" xfId="0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3" fontId="10" fillId="2" borderId="6" xfId="0" applyNumberFormat="1" applyFont="1" applyFill="1" applyBorder="1" applyAlignment="1" applyProtection="1">
      <alignment horizontal="center"/>
      <protection hidden="1"/>
    </xf>
    <xf numFmtId="0" fontId="1" fillId="7" borderId="0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" fontId="9" fillId="0" borderId="0" xfId="0" applyNumberFormat="1" applyFont="1" applyBorder="1" applyAlignment="1" applyProtection="1">
      <alignment horizontal="center"/>
    </xf>
    <xf numFmtId="1" fontId="11" fillId="8" borderId="3" xfId="0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vertical="center"/>
    </xf>
    <xf numFmtId="0" fontId="3" fillId="0" borderId="0" xfId="0" applyFont="1" applyFill="1" applyProtection="1">
      <protection locked="0"/>
    </xf>
    <xf numFmtId="1" fontId="11" fillId="7" borderId="10" xfId="0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Border="1" applyProtection="1">
      <protection locked="0"/>
    </xf>
    <xf numFmtId="1" fontId="19" fillId="0" borderId="0" xfId="0" applyNumberFormat="1" applyFont="1" applyFill="1" applyBorder="1" applyAlignment="1" applyProtection="1">
      <alignment horizontal="center"/>
    </xf>
    <xf numFmtId="1" fontId="11" fillId="0" borderId="0" xfId="0" applyNumberFormat="1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locked="0"/>
    </xf>
    <xf numFmtId="1" fontId="26" fillId="2" borderId="3" xfId="0" applyNumberFormat="1" applyFont="1" applyFill="1" applyBorder="1" applyAlignment="1" applyProtection="1">
      <alignment horizontal="center"/>
    </xf>
    <xf numFmtId="2" fontId="10" fillId="0" borderId="19" xfId="0" applyNumberFormat="1" applyFont="1" applyBorder="1" applyAlignment="1" applyProtection="1">
      <alignment horizontal="center"/>
    </xf>
    <xf numFmtId="2" fontId="10" fillId="6" borderId="19" xfId="0" applyNumberFormat="1" applyFont="1" applyFill="1" applyBorder="1" applyAlignment="1" applyProtection="1">
      <alignment horizontal="center"/>
    </xf>
    <xf numFmtId="1" fontId="11" fillId="0" borderId="19" xfId="0" applyNumberFormat="1" applyFont="1" applyFill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1" fontId="10" fillId="0" borderId="19" xfId="0" applyNumberFormat="1" applyFont="1" applyBorder="1" applyAlignment="1" applyProtection="1">
      <alignment horizontal="center"/>
    </xf>
    <xf numFmtId="1" fontId="10" fillId="0" borderId="19" xfId="0" applyNumberFormat="1" applyFont="1" applyBorder="1" applyAlignment="1" applyProtection="1">
      <alignment horizontal="center" vertical="center"/>
    </xf>
    <xf numFmtId="1" fontId="11" fillId="0" borderId="19" xfId="0" applyNumberFormat="1" applyFont="1" applyBorder="1" applyAlignment="1" applyProtection="1">
      <alignment horizontal="center" vertical="center"/>
    </xf>
    <xf numFmtId="1" fontId="19" fillId="0" borderId="14" xfId="0" applyNumberFormat="1" applyFont="1" applyFill="1" applyBorder="1" applyAlignment="1" applyProtection="1">
      <alignment horizontal="center" vertical="center"/>
    </xf>
    <xf numFmtId="0" fontId="24" fillId="4" borderId="20" xfId="0" applyFont="1" applyFill="1" applyBorder="1" applyAlignment="1" applyProtection="1">
      <alignment horizontal="center" vertical="center"/>
      <protection locked="0"/>
    </xf>
    <xf numFmtId="1" fontId="24" fillId="4" borderId="12" xfId="0" applyNumberFormat="1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0" fontId="0" fillId="9" borderId="3" xfId="0" applyFill="1" applyBorder="1"/>
    <xf numFmtId="1" fontId="24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/>
      <protection locked="0"/>
    </xf>
    <xf numFmtId="1" fontId="11" fillId="0" borderId="0" xfId="0" applyNumberFormat="1" applyFont="1" applyFill="1" applyBorder="1" applyAlignment="1" applyProtection="1">
      <alignment horizontal="center"/>
      <protection hidden="1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1" fontId="11" fillId="7" borderId="3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Alignment="1" applyProtection="1">
      <alignment horizont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5" borderId="7" xfId="0" applyNumberFormat="1" applyFont="1" applyFill="1" applyBorder="1" applyAlignment="1" applyProtection="1">
      <alignment horizontal="center"/>
    </xf>
    <xf numFmtId="49" fontId="10" fillId="0" borderId="8" xfId="0" applyNumberFormat="1" applyFont="1" applyBorder="1" applyAlignment="1" applyProtection="1">
      <alignment horizontal="center"/>
      <protection locked="0"/>
    </xf>
    <xf numFmtId="49" fontId="20" fillId="0" borderId="8" xfId="0" applyNumberFormat="1" applyFont="1" applyBorder="1" applyAlignment="1" applyProtection="1">
      <alignment horizontal="center"/>
      <protection locked="0"/>
    </xf>
    <xf numFmtId="49" fontId="10" fillId="0" borderId="2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0" fillId="0" borderId="3" xfId="0" applyFont="1" applyBorder="1" applyAlignment="1" applyProtection="1">
      <protection locked="0"/>
    </xf>
    <xf numFmtId="1" fontId="20" fillId="0" borderId="3" xfId="0" applyNumberFormat="1" applyFont="1" applyFill="1" applyBorder="1" applyAlignment="1" applyProtection="1">
      <alignment horizontal="center"/>
      <protection locked="0" hidden="1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10" fillId="0" borderId="3" xfId="0" applyNumberFormat="1" applyFont="1" applyBorder="1" applyAlignment="1" applyProtection="1">
      <alignment horizontal="center"/>
      <protection locked="0"/>
    </xf>
    <xf numFmtId="1" fontId="10" fillId="0" borderId="19" xfId="0" applyNumberFormat="1" applyFont="1" applyBorder="1" applyAlignment="1" applyProtection="1">
      <alignment horizontal="center" vertical="center"/>
      <protection locked="0"/>
    </xf>
    <xf numFmtId="0" fontId="10" fillId="10" borderId="9" xfId="0" applyFont="1" applyFill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horizontal="center" textRotation="90" wrapText="1"/>
      <protection locked="0"/>
    </xf>
    <xf numFmtId="0" fontId="10" fillId="0" borderId="23" xfId="0" applyFont="1" applyBorder="1" applyProtection="1">
      <protection locked="0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4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0" fillId="0" borderId="3" xfId="0" applyFont="1" applyBorder="1" applyProtection="1">
      <protection locked="0"/>
    </xf>
    <xf numFmtId="0" fontId="10" fillId="0" borderId="25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20" fillId="3" borderId="3" xfId="0" applyFont="1" applyFill="1" applyBorder="1" applyAlignment="1" applyProtection="1">
      <alignment horizontal="left"/>
      <protection locked="0"/>
    </xf>
    <xf numFmtId="0" fontId="20" fillId="0" borderId="3" xfId="0" applyFont="1" applyFill="1" applyBorder="1" applyAlignment="1" applyProtection="1">
      <alignment horizontal="center"/>
      <protection locked="0"/>
    </xf>
    <xf numFmtId="0" fontId="20" fillId="3" borderId="26" xfId="0" applyFont="1" applyFill="1" applyBorder="1" applyAlignment="1" applyProtection="1">
      <alignment horizontal="left"/>
      <protection locked="0"/>
    </xf>
    <xf numFmtId="0" fontId="20" fillId="3" borderId="13" xfId="0" applyFont="1" applyFill="1" applyBorder="1" applyAlignment="1" applyProtection="1">
      <alignment horizontal="left"/>
      <protection locked="0"/>
    </xf>
    <xf numFmtId="0" fontId="20" fillId="5" borderId="26" xfId="0" applyFont="1" applyFill="1" applyBorder="1" applyAlignment="1" applyProtection="1">
      <alignment horizontal="left"/>
      <protection locked="0"/>
    </xf>
    <xf numFmtId="0" fontId="20" fillId="5" borderId="13" xfId="0" applyFont="1" applyFill="1" applyBorder="1" applyAlignment="1" applyProtection="1">
      <alignment horizontal="left"/>
      <protection locked="0"/>
    </xf>
    <xf numFmtId="0" fontId="20" fillId="5" borderId="3" xfId="0" applyFont="1" applyFill="1" applyBorder="1" applyAlignment="1" applyProtection="1">
      <alignment horizontal="left"/>
      <protection locked="0"/>
    </xf>
    <xf numFmtId="0" fontId="20" fillId="0" borderId="3" xfId="0" applyFont="1" applyFill="1" applyBorder="1" applyProtection="1">
      <protection locked="0"/>
    </xf>
    <xf numFmtId="0" fontId="0" fillId="0" borderId="17" xfId="0" applyFill="1" applyBorder="1" applyAlignment="1">
      <alignment horizontal="center" vertical="center"/>
    </xf>
    <xf numFmtId="49" fontId="20" fillId="7" borderId="27" xfId="0" applyNumberFormat="1" applyFont="1" applyFill="1" applyBorder="1" applyAlignment="1" applyProtection="1">
      <alignment horizontal="center"/>
      <protection locked="0"/>
    </xf>
    <xf numFmtId="0" fontId="20" fillId="7" borderId="28" xfId="0" applyFont="1" applyFill="1" applyBorder="1" applyProtection="1">
      <protection locked="0"/>
    </xf>
    <xf numFmtId="0" fontId="20" fillId="7" borderId="28" xfId="0" applyFont="1" applyFill="1" applyBorder="1" applyAlignment="1" applyProtection="1">
      <alignment horizontal="center"/>
      <protection locked="0"/>
    </xf>
    <xf numFmtId="1" fontId="11" fillId="7" borderId="28" xfId="0" applyNumberFormat="1" applyFont="1" applyFill="1" applyBorder="1" applyAlignment="1" applyProtection="1">
      <alignment horizontal="center"/>
    </xf>
    <xf numFmtId="2" fontId="20" fillId="7" borderId="28" xfId="0" applyNumberFormat="1" applyFont="1" applyFill="1" applyBorder="1" applyAlignment="1" applyProtection="1">
      <alignment horizontal="center"/>
      <protection locked="0"/>
    </xf>
    <xf numFmtId="1" fontId="11" fillId="7" borderId="28" xfId="0" applyNumberFormat="1" applyFont="1" applyFill="1" applyBorder="1" applyAlignment="1" applyProtection="1">
      <alignment horizontal="center"/>
      <protection locked="0"/>
    </xf>
    <xf numFmtId="0" fontId="18" fillId="7" borderId="28" xfId="0" applyFont="1" applyFill="1" applyBorder="1" applyAlignment="1" applyProtection="1">
      <alignment horizontal="center"/>
      <protection locked="0"/>
    </xf>
    <xf numFmtId="0" fontId="10" fillId="7" borderId="29" xfId="0" applyFont="1" applyFill="1" applyBorder="1" applyAlignment="1" applyProtection="1">
      <alignment horizontal="center"/>
      <protection locked="0"/>
    </xf>
    <xf numFmtId="1" fontId="29" fillId="4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 textRotation="90" wrapText="1"/>
      <protection locked="0"/>
    </xf>
    <xf numFmtId="0" fontId="20" fillId="0" borderId="9" xfId="0" applyFont="1" applyFill="1" applyBorder="1" applyAlignment="1" applyProtection="1">
      <alignment horizontal="center"/>
      <protection locked="0"/>
    </xf>
    <xf numFmtId="2" fontId="20" fillId="0" borderId="9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protection locked="0"/>
    </xf>
    <xf numFmtId="0" fontId="17" fillId="0" borderId="18" xfId="0" applyFont="1" applyFill="1" applyBorder="1" applyAlignment="1" applyProtection="1">
      <alignment horizontal="right"/>
    </xf>
    <xf numFmtId="0" fontId="10" fillId="0" borderId="9" xfId="0" applyFont="1" applyBorder="1" applyAlignment="1" applyProtection="1">
      <alignment horizontal="right"/>
    </xf>
    <xf numFmtId="0" fontId="17" fillId="0" borderId="11" xfId="0" applyFont="1" applyFill="1" applyBorder="1" applyAlignment="1" applyProtection="1">
      <alignment horizontal="right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3" borderId="26" xfId="0" applyFont="1" applyFill="1" applyBorder="1" applyAlignment="1" applyProtection="1">
      <alignment vertical="center"/>
      <protection locked="0"/>
    </xf>
    <xf numFmtId="0" fontId="20" fillId="5" borderId="26" xfId="0" applyFont="1" applyFill="1" applyBorder="1" applyAlignment="1" applyProtection="1">
      <alignment vertical="center"/>
      <protection locked="0"/>
    </xf>
    <xf numFmtId="0" fontId="20" fillId="3" borderId="13" xfId="0" applyFont="1" applyFill="1" applyBorder="1" applyAlignment="1" applyProtection="1">
      <alignment vertical="center"/>
      <protection locked="0"/>
    </xf>
    <xf numFmtId="0" fontId="20" fillId="5" borderId="13" xfId="0" applyFont="1" applyFill="1" applyBorder="1" applyAlignment="1" applyProtection="1">
      <alignment vertical="center"/>
      <protection locked="0"/>
    </xf>
    <xf numFmtId="1" fontId="29" fillId="0" borderId="9" xfId="0" applyNumberFormat="1" applyFont="1" applyFill="1" applyBorder="1" applyAlignment="1" applyProtection="1">
      <alignment horizontal="center" vertical="center"/>
      <protection locked="0"/>
    </xf>
    <xf numFmtId="1" fontId="20" fillId="0" borderId="9" xfId="0" applyNumberFormat="1" applyFont="1" applyFill="1" applyBorder="1" applyAlignment="1" applyProtection="1">
      <alignment horizontal="center"/>
      <protection locked="0"/>
    </xf>
    <xf numFmtId="1" fontId="19" fillId="7" borderId="18" xfId="0" applyNumberFormat="1" applyFont="1" applyFill="1" applyBorder="1" applyAlignment="1" applyProtection="1">
      <alignment horizontal="center"/>
    </xf>
    <xf numFmtId="0" fontId="28" fillId="8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horizontal="center" vertical="justify"/>
    </xf>
    <xf numFmtId="0" fontId="21" fillId="0" borderId="0" xfId="0" applyFont="1" applyFill="1" applyBorder="1" applyAlignment="1" applyProtection="1">
      <alignment horizontal="left" vertical="center" indent="1"/>
    </xf>
    <xf numFmtId="0" fontId="22" fillId="0" borderId="0" xfId="0" applyFont="1" applyFill="1" applyBorder="1" applyAlignment="1">
      <alignment horizontal="left" vertical="center" indent="1"/>
    </xf>
    <xf numFmtId="14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3" xfId="0" applyFont="1" applyFill="1" applyBorder="1" applyAlignment="1" applyProtection="1">
      <alignment horizontal="center" vertical="center"/>
    </xf>
    <xf numFmtId="14" fontId="10" fillId="7" borderId="9" xfId="0" applyNumberFormat="1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/>
    </xf>
    <xf numFmtId="0" fontId="21" fillId="4" borderId="10" xfId="0" applyFont="1" applyFill="1" applyBorder="1" applyAlignment="1" applyProtection="1">
      <alignment horizontal="center" vertical="center"/>
    </xf>
    <xf numFmtId="0" fontId="21" fillId="4" borderId="9" xfId="0" applyFont="1" applyFill="1" applyBorder="1" applyAlignment="1" applyProtection="1">
      <alignment horizontal="center" vertical="center"/>
    </xf>
    <xf numFmtId="0" fontId="21" fillId="4" borderId="13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28575</xdr:rowOff>
    </xdr:from>
    <xdr:to>
      <xdr:col>4</xdr:col>
      <xdr:colOff>400050</xdr:colOff>
      <xdr:row>1</xdr:row>
      <xdr:rowOff>133350</xdr:rowOff>
    </xdr:to>
    <xdr:pic>
      <xdr:nvPicPr>
        <xdr:cNvPr id="105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1571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BM214"/>
  <sheetViews>
    <sheetView tabSelected="1" topLeftCell="B1" zoomScaleNormal="100" workbookViewId="0">
      <pane ySplit="9" topLeftCell="A10" activePane="bottomLeft" state="frozen"/>
      <selection pane="bottomLeft" activeCell="AD10" sqref="AD10"/>
    </sheetView>
  </sheetViews>
  <sheetFormatPr defaultRowHeight="12.75" x14ac:dyDescent="0.2"/>
  <cols>
    <col min="1" max="1" width="3.7109375" style="6" hidden="1" customWidth="1"/>
    <col min="2" max="2" width="3.42578125" style="26" customWidth="1"/>
    <col min="3" max="3" width="3.28515625" style="142" customWidth="1"/>
    <col min="4" max="4" width="12.7109375" style="3" customWidth="1"/>
    <col min="5" max="5" width="13.140625" style="3" customWidth="1"/>
    <col min="6" max="6" width="3.42578125" style="6" customWidth="1"/>
    <col min="7" max="7" width="5.140625" style="6" customWidth="1"/>
    <col min="8" max="8" width="3.140625" style="6" customWidth="1"/>
    <col min="9" max="9" width="4.7109375" style="7" customWidth="1"/>
    <col min="10" max="10" width="2.42578125" style="7" hidden="1" customWidth="1"/>
    <col min="11" max="11" width="4.85546875" style="8" customWidth="1"/>
    <col min="12" max="12" width="4.42578125" style="6" customWidth="1"/>
    <col min="13" max="13" width="4.140625" style="8" customWidth="1"/>
    <col min="14" max="14" width="5.7109375" style="6" customWidth="1"/>
    <col min="15" max="15" width="4.5703125" style="8" customWidth="1"/>
    <col min="16" max="16" width="4.7109375" style="8" hidden="1" customWidth="1"/>
    <col min="17" max="17" width="4.28515625" style="8" hidden="1" customWidth="1"/>
    <col min="18" max="18" width="5.42578125" style="8" hidden="1" customWidth="1"/>
    <col min="19" max="19" width="5" style="8" hidden="1" customWidth="1"/>
    <col min="20" max="20" width="5.85546875" style="8" customWidth="1"/>
    <col min="21" max="21" width="5" style="8" customWidth="1"/>
    <col min="22" max="22" width="5.85546875" style="7" hidden="1" customWidth="1"/>
    <col min="23" max="23" width="5" style="8" hidden="1" customWidth="1"/>
    <col min="24" max="24" width="4.5703125" style="6" hidden="1" customWidth="1"/>
    <col min="25" max="25" width="4.140625" style="8" hidden="1" customWidth="1"/>
    <col min="26" max="26" width="5.42578125" style="9" customWidth="1"/>
    <col min="27" max="27" width="4.5703125" style="9" customWidth="1"/>
    <col min="28" max="28" width="4.5703125" style="9" hidden="1" customWidth="1"/>
    <col min="29" max="29" width="4.85546875" style="7" hidden="1" customWidth="1"/>
    <col min="30" max="30" width="5.28515625" style="7" customWidth="1"/>
    <col min="31" max="31" width="5.42578125" style="8" customWidth="1"/>
    <col min="32" max="32" width="3.7109375" style="10" customWidth="1"/>
    <col min="33" max="33" width="6.7109375" style="25" customWidth="1"/>
    <col min="34" max="34" width="6.85546875" style="5" hidden="1" customWidth="1"/>
    <col min="35" max="35" width="8.5703125" style="3" hidden="1" customWidth="1"/>
    <col min="36" max="36" width="5.5703125" style="3" hidden="1" customWidth="1"/>
    <col min="37" max="37" width="5.28515625" style="3" hidden="1" customWidth="1"/>
    <col min="38" max="38" width="5.5703125" style="3" hidden="1" customWidth="1"/>
    <col min="39" max="39" width="5.7109375" style="3" hidden="1" customWidth="1"/>
    <col min="40" max="40" width="5.5703125" style="3" hidden="1" customWidth="1"/>
    <col min="41" max="41" width="6" style="19" hidden="1" customWidth="1"/>
    <col min="42" max="43" width="4.140625" style="19" hidden="1" customWidth="1"/>
    <col min="44" max="44" width="4.5703125" style="20" hidden="1" customWidth="1"/>
    <col min="45" max="45" width="6.42578125" style="19" hidden="1" customWidth="1"/>
    <col min="46" max="46" width="10.5703125" style="19" hidden="1" customWidth="1"/>
    <col min="47" max="47" width="6.28515625" style="19" hidden="1" customWidth="1"/>
    <col min="48" max="49" width="9.140625" style="19"/>
    <col min="50" max="16384" width="9.140625" style="3"/>
  </cols>
  <sheetData>
    <row r="1" spans="1:65" s="1" customFormat="1" ht="25.5" customHeight="1" x14ac:dyDescent="0.3">
      <c r="A1" s="21" t="s">
        <v>98</v>
      </c>
      <c r="B1" s="27"/>
      <c r="C1" s="134"/>
      <c r="D1" s="85"/>
      <c r="E1" s="85"/>
      <c r="F1" s="85"/>
      <c r="G1" s="201" t="s">
        <v>183</v>
      </c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0">
        <v>2018</v>
      </c>
      <c r="AA1" s="200"/>
      <c r="AB1" s="200"/>
      <c r="AC1" s="200"/>
      <c r="AD1" s="200"/>
      <c r="AE1" s="200"/>
      <c r="AF1" s="200"/>
      <c r="AG1" s="200"/>
      <c r="AH1" s="2"/>
      <c r="AJ1" s="2"/>
      <c r="AK1" s="2"/>
      <c r="AL1" s="2"/>
      <c r="AM1" s="2"/>
      <c r="AN1" s="2"/>
      <c r="AO1" s="11"/>
      <c r="AP1" s="11"/>
      <c r="AQ1" s="11"/>
      <c r="AR1" s="12"/>
      <c r="AS1" s="11"/>
      <c r="AT1" s="11"/>
      <c r="AU1" s="11"/>
      <c r="AV1" s="11"/>
      <c r="AW1" s="11"/>
      <c r="AX1" s="2"/>
      <c r="AY1" s="2"/>
      <c r="AZ1" s="2"/>
    </row>
    <row r="2" spans="1:65" s="1" customFormat="1" ht="12" customHeight="1" x14ac:dyDescent="0.3">
      <c r="A2" s="21"/>
      <c r="B2" s="29"/>
      <c r="C2" s="135"/>
      <c r="D2" s="30"/>
      <c r="E2" s="30"/>
      <c r="F2" s="154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205"/>
      <c r="AF2" s="205"/>
      <c r="AG2" s="205"/>
      <c r="AH2" s="17"/>
      <c r="AI2" s="17"/>
      <c r="AJ2" s="18"/>
      <c r="AK2" s="112"/>
      <c r="AL2" s="13"/>
      <c r="AM2" s="13"/>
      <c r="AN2" s="5"/>
      <c r="AO2" s="11"/>
      <c r="AP2" s="11"/>
      <c r="AQ2" s="11"/>
      <c r="AR2" s="12"/>
      <c r="AS2" s="11"/>
      <c r="AT2" s="11"/>
      <c r="AU2" s="11"/>
      <c r="AV2" s="11"/>
      <c r="AW2" s="11"/>
      <c r="AX2" s="2"/>
      <c r="AY2" s="2"/>
      <c r="AZ2" s="2"/>
    </row>
    <row r="3" spans="1:65" s="1" customFormat="1" ht="14.25" customHeight="1" x14ac:dyDescent="0.3">
      <c r="A3" s="21"/>
      <c r="B3" s="29"/>
      <c r="C3" s="209" t="s">
        <v>15</v>
      </c>
      <c r="D3" s="210"/>
      <c r="E3" s="209" t="s">
        <v>107</v>
      </c>
      <c r="F3" s="210"/>
      <c r="G3" s="202"/>
      <c r="H3" s="203"/>
      <c r="I3" s="203"/>
      <c r="J3" s="203"/>
      <c r="K3" s="203"/>
      <c r="L3" s="203"/>
      <c r="M3" s="203"/>
      <c r="N3" s="203"/>
      <c r="O3" s="204"/>
      <c r="P3" s="90"/>
      <c r="Q3" s="91"/>
      <c r="R3" s="209" t="s">
        <v>16</v>
      </c>
      <c r="S3" s="210"/>
      <c r="T3" s="208"/>
      <c r="U3" s="203"/>
      <c r="V3" s="203"/>
      <c r="W3" s="204"/>
      <c r="X3" s="60"/>
      <c r="Y3" s="61"/>
      <c r="Z3" s="214">
        <v>43243</v>
      </c>
      <c r="AA3" s="215"/>
      <c r="AB3" s="131"/>
      <c r="AC3" s="92" t="s">
        <v>56</v>
      </c>
      <c r="AD3" s="202"/>
      <c r="AE3" s="203"/>
      <c r="AF3" s="203"/>
      <c r="AG3" s="203"/>
      <c r="AH3" s="111"/>
      <c r="AI3" s="111"/>
      <c r="AJ3" s="111"/>
      <c r="AK3" s="11"/>
      <c r="AL3" s="11"/>
      <c r="AM3" s="112"/>
      <c r="AN3" s="2"/>
      <c r="AO3" s="11"/>
      <c r="AP3" s="11"/>
      <c r="AQ3" s="11"/>
      <c r="AR3" s="12"/>
      <c r="AS3" s="11"/>
      <c r="AT3" s="11"/>
      <c r="AU3" s="11"/>
      <c r="AV3" s="11"/>
      <c r="AW3" s="11"/>
      <c r="AX3" s="2"/>
      <c r="AY3" s="2"/>
      <c r="AZ3" s="2"/>
    </row>
    <row r="4" spans="1:65" s="1" customFormat="1" ht="6.75" customHeight="1" x14ac:dyDescent="0.3">
      <c r="A4" s="21"/>
      <c r="B4" s="29"/>
      <c r="C4" s="136"/>
      <c r="D4" s="31"/>
      <c r="E4" s="31"/>
      <c r="F4" s="155"/>
      <c r="G4" s="73"/>
      <c r="H4" s="73"/>
      <c r="I4" s="73"/>
      <c r="J4" s="87"/>
      <c r="K4" s="88"/>
      <c r="L4" s="88"/>
      <c r="M4" s="88"/>
      <c r="N4" s="88"/>
      <c r="O4" s="88"/>
      <c r="P4" s="88"/>
      <c r="Q4" s="88"/>
      <c r="R4" s="32"/>
      <c r="S4" s="32"/>
      <c r="T4" s="33"/>
      <c r="U4" s="33"/>
      <c r="V4" s="33"/>
      <c r="W4" s="33"/>
      <c r="X4" s="31"/>
      <c r="Y4" s="108"/>
      <c r="Z4" s="33"/>
      <c r="AA4" s="33"/>
      <c r="AB4" s="101"/>
      <c r="AC4" s="33"/>
      <c r="AD4" s="33"/>
      <c r="AE4" s="109"/>
      <c r="AF4" s="33"/>
      <c r="AG4" s="33"/>
      <c r="AH4" s="11"/>
      <c r="AI4" s="11"/>
      <c r="AJ4" s="11"/>
      <c r="AK4" s="11"/>
      <c r="AL4" s="11"/>
      <c r="AM4" s="11"/>
      <c r="AN4" s="2"/>
      <c r="AO4" s="102"/>
      <c r="AP4" s="11"/>
      <c r="AQ4" s="11"/>
      <c r="AR4" s="12"/>
      <c r="AS4" s="11"/>
      <c r="AT4" s="11"/>
      <c r="AU4" s="11"/>
      <c r="AV4" s="11"/>
      <c r="AW4" s="11"/>
      <c r="AX4" s="2"/>
      <c r="AY4" s="2"/>
      <c r="AZ4" s="2"/>
    </row>
    <row r="5" spans="1:65" s="1" customFormat="1" ht="12.75" customHeight="1" x14ac:dyDescent="0.3">
      <c r="A5" s="21"/>
      <c r="B5" s="29"/>
      <c r="C5" s="211" t="s">
        <v>57</v>
      </c>
      <c r="D5" s="212"/>
      <c r="E5" s="212"/>
      <c r="F5" s="212"/>
      <c r="G5" s="213"/>
      <c r="H5" s="148"/>
      <c r="I5" s="216" t="s">
        <v>181</v>
      </c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113"/>
      <c r="AI5" s="11"/>
      <c r="AJ5" s="11"/>
      <c r="AK5" s="11"/>
      <c r="AL5" s="114"/>
      <c r="AM5" s="114"/>
      <c r="AN5" s="103"/>
      <c r="AO5" s="11"/>
      <c r="AP5" s="11"/>
      <c r="AQ5" s="11"/>
      <c r="AR5" s="12"/>
      <c r="AS5" s="11"/>
      <c r="AT5" s="11"/>
      <c r="AU5" s="11"/>
      <c r="AV5" s="11"/>
      <c r="AW5" s="11"/>
      <c r="AX5" s="2"/>
      <c r="AY5" s="2"/>
      <c r="AZ5" s="2"/>
    </row>
    <row r="6" spans="1:65" s="1" customFormat="1" ht="9.75" customHeight="1" x14ac:dyDescent="0.3">
      <c r="A6" s="21"/>
      <c r="B6" s="29"/>
      <c r="C6" s="137"/>
      <c r="D6" s="35"/>
      <c r="E6" s="35"/>
      <c r="F6" s="35"/>
      <c r="G6" s="35"/>
      <c r="H6" s="35"/>
      <c r="I6" s="218" t="s">
        <v>182</v>
      </c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20"/>
      <c r="AH6" s="2"/>
      <c r="AJ6" s="2"/>
      <c r="AK6" s="2"/>
      <c r="AL6" s="107"/>
      <c r="AM6" s="107"/>
      <c r="AN6" s="107"/>
      <c r="AO6" s="107"/>
      <c r="AP6" s="107"/>
      <c r="AQ6" s="107"/>
      <c r="AR6" s="12"/>
      <c r="AS6" s="11"/>
      <c r="AT6" s="11"/>
      <c r="AU6" s="11"/>
      <c r="AV6" s="11"/>
      <c r="AW6" s="11"/>
      <c r="AX6" s="2"/>
      <c r="AY6" s="2"/>
      <c r="AZ6" s="2"/>
    </row>
    <row r="7" spans="1:65" s="1" customFormat="1" ht="9.75" customHeight="1" x14ac:dyDescent="0.3">
      <c r="A7" s="21"/>
      <c r="B7" s="29"/>
      <c r="C7" s="136"/>
      <c r="D7" s="35"/>
      <c r="E7" s="35"/>
      <c r="F7" s="35"/>
      <c r="G7" s="83"/>
      <c r="H7" s="83"/>
      <c r="I7" s="83"/>
      <c r="J7" s="35"/>
      <c r="K7" s="83"/>
      <c r="L7" s="83"/>
      <c r="M7" s="83"/>
      <c r="N7" s="83"/>
      <c r="O7" s="83"/>
      <c r="P7" s="83"/>
      <c r="Q7" s="83"/>
      <c r="R7" s="93"/>
      <c r="S7" s="173"/>
      <c r="T7" s="173"/>
      <c r="U7" s="173"/>
      <c r="V7" s="173"/>
      <c r="W7" s="173"/>
      <c r="X7" s="83"/>
      <c r="Y7" s="173"/>
      <c r="Z7" s="173"/>
      <c r="AA7" s="173"/>
      <c r="AB7" s="173"/>
      <c r="AC7" s="173"/>
      <c r="AD7" s="173"/>
      <c r="AE7" s="173"/>
      <c r="AF7" s="173"/>
      <c r="AG7" s="173"/>
      <c r="AH7" s="2"/>
      <c r="AJ7" s="2"/>
      <c r="AK7" s="2"/>
      <c r="AL7" s="128"/>
      <c r="AM7" s="128"/>
      <c r="AN7" s="128"/>
      <c r="AO7" s="106"/>
      <c r="AP7" s="106"/>
      <c r="AQ7" s="106"/>
      <c r="AR7" s="12"/>
      <c r="AS7" s="11"/>
      <c r="AT7" s="11"/>
      <c r="AU7" s="11"/>
      <c r="AV7" s="11"/>
      <c r="AW7" s="11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s="1" customFormat="1" ht="9" customHeight="1" x14ac:dyDescent="0.3">
      <c r="A8" s="21"/>
      <c r="B8" s="29"/>
      <c r="C8" s="136"/>
      <c r="D8" s="35"/>
      <c r="E8" s="35"/>
      <c r="F8" s="35"/>
      <c r="G8" s="83"/>
      <c r="H8" s="83"/>
      <c r="I8" s="83"/>
      <c r="J8" s="206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"/>
      <c r="AJ8" s="2"/>
      <c r="AK8" s="2"/>
      <c r="AL8" s="129"/>
      <c r="AM8" s="129"/>
      <c r="AN8" s="129"/>
      <c r="AO8" s="11"/>
      <c r="AP8" s="11"/>
      <c r="AQ8" s="11"/>
      <c r="AR8" s="12"/>
      <c r="AS8" s="11"/>
      <c r="AT8" s="11"/>
      <c r="AU8" s="11"/>
      <c r="AV8" s="11"/>
      <c r="AW8" s="11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s="1" customFormat="1" ht="10.9" customHeight="1" thickBot="1" x14ac:dyDescent="0.35">
      <c r="A9" s="21"/>
      <c r="B9" s="29"/>
      <c r="C9" s="136"/>
      <c r="D9" s="151"/>
      <c r="E9" s="151"/>
      <c r="F9" s="35"/>
      <c r="G9" s="83"/>
      <c r="H9" s="83"/>
      <c r="I9" s="84"/>
      <c r="J9" s="151"/>
      <c r="K9" s="89"/>
      <c r="L9" s="89"/>
      <c r="M9" s="89"/>
      <c r="N9" s="183" t="s">
        <v>108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4"/>
      <c r="AH9" s="2"/>
      <c r="AJ9" s="2"/>
      <c r="AK9" s="2"/>
      <c r="AL9" s="104"/>
      <c r="AM9" s="104"/>
      <c r="AN9" s="104"/>
      <c r="AO9" s="11"/>
      <c r="AP9" s="11"/>
      <c r="AQ9" s="11"/>
      <c r="AR9" s="12"/>
      <c r="AS9" s="11"/>
      <c r="AT9" s="11"/>
      <c r="AU9" s="11"/>
      <c r="AV9" s="11"/>
      <c r="AW9" s="11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1:65" ht="13.5" thickBot="1" x14ac:dyDescent="0.25">
      <c r="B10" s="62"/>
      <c r="C10" s="174"/>
      <c r="D10" s="175"/>
      <c r="E10" s="175"/>
      <c r="F10" s="176"/>
      <c r="G10" s="176"/>
      <c r="H10" s="176"/>
      <c r="I10" s="176"/>
      <c r="J10" s="176"/>
      <c r="K10" s="177"/>
      <c r="L10" s="176"/>
      <c r="M10" s="177"/>
      <c r="N10" s="176"/>
      <c r="O10" s="177"/>
      <c r="P10" s="176"/>
      <c r="Q10" s="177"/>
      <c r="R10" s="176"/>
      <c r="S10" s="177"/>
      <c r="T10" s="176"/>
      <c r="U10" s="177"/>
      <c r="V10" s="178"/>
      <c r="W10" s="177"/>
      <c r="X10" s="176"/>
      <c r="Y10" s="177"/>
      <c r="Z10" s="176"/>
      <c r="AA10" s="177"/>
      <c r="AB10" s="179"/>
      <c r="AC10" s="178"/>
      <c r="AD10" s="178" t="s">
        <v>185</v>
      </c>
      <c r="AE10" s="177"/>
      <c r="AF10" s="180"/>
      <c r="AG10" s="181"/>
      <c r="AH10" s="13"/>
      <c r="AJ10" s="22" t="e">
        <f>#REF!</f>
        <v>#REF!</v>
      </c>
      <c r="AK10" s="22"/>
      <c r="AL10" s="130"/>
      <c r="AM10" s="130"/>
      <c r="AN10" s="130"/>
      <c r="AO10" s="96"/>
      <c r="AP10" s="96"/>
      <c r="AQ10" s="96"/>
      <c r="AR10" s="100"/>
      <c r="AS10" s="13"/>
      <c r="AT10" s="13"/>
      <c r="AU10" s="13"/>
      <c r="AV10" s="13"/>
      <c r="AW10" s="13"/>
      <c r="AX10" s="5"/>
      <c r="AY10" s="5"/>
      <c r="AZ10" s="5"/>
    </row>
    <row r="11" spans="1:65" x14ac:dyDescent="0.2">
      <c r="B11" s="62" t="s">
        <v>3</v>
      </c>
      <c r="C11" s="138" t="s">
        <v>70</v>
      </c>
      <c r="D11" s="150"/>
      <c r="E11" s="152"/>
      <c r="F11" s="149"/>
      <c r="G11" s="65"/>
      <c r="H11" s="65"/>
      <c r="I11" s="66" t="s">
        <v>10</v>
      </c>
      <c r="J11" s="67"/>
      <c r="K11" s="68" t="s">
        <v>20</v>
      </c>
      <c r="L11" s="69" t="s">
        <v>0</v>
      </c>
      <c r="M11" s="68" t="s">
        <v>20</v>
      </c>
      <c r="N11" s="69" t="s">
        <v>11</v>
      </c>
      <c r="O11" s="68" t="s">
        <v>20</v>
      </c>
      <c r="P11" s="70" t="s">
        <v>12</v>
      </c>
      <c r="Q11" s="68" t="s">
        <v>20</v>
      </c>
      <c r="R11" s="71" t="s">
        <v>22</v>
      </c>
      <c r="S11" s="68" t="s">
        <v>20</v>
      </c>
      <c r="T11" s="70" t="s">
        <v>13</v>
      </c>
      <c r="U11" s="68" t="s">
        <v>20</v>
      </c>
      <c r="V11" s="66" t="s">
        <v>14</v>
      </c>
      <c r="W11" s="68" t="s">
        <v>20</v>
      </c>
      <c r="X11" s="69" t="s">
        <v>34</v>
      </c>
      <c r="Y11" s="68" t="s">
        <v>20</v>
      </c>
      <c r="Z11" s="70" t="s">
        <v>1</v>
      </c>
      <c r="AA11" s="68" t="s">
        <v>20</v>
      </c>
      <c r="AB11" s="145" t="s">
        <v>21</v>
      </c>
      <c r="AC11" s="66" t="s">
        <v>24</v>
      </c>
      <c r="AD11" s="66" t="s">
        <v>25</v>
      </c>
      <c r="AE11" s="74" t="s">
        <v>20</v>
      </c>
      <c r="AF11" s="79"/>
      <c r="AG11" s="77" t="s">
        <v>2</v>
      </c>
      <c r="AI11" s="5"/>
      <c r="AJ11" s="23">
        <f>AG15</f>
        <v>4360</v>
      </c>
      <c r="AK11" s="23"/>
      <c r="AL11" s="124" t="s">
        <v>59</v>
      </c>
      <c r="AM11" s="124" t="s">
        <v>59</v>
      </c>
      <c r="AN11" s="124" t="s">
        <v>59</v>
      </c>
      <c r="AO11" s="124" t="s">
        <v>60</v>
      </c>
      <c r="AP11" s="124" t="s">
        <v>61</v>
      </c>
      <c r="AQ11" s="124" t="s">
        <v>62</v>
      </c>
      <c r="AU11" s="13"/>
      <c r="AW11" s="13"/>
      <c r="AX11" s="5"/>
      <c r="AY11" s="5"/>
      <c r="AZ11" s="5"/>
    </row>
    <row r="12" spans="1:65" x14ac:dyDescent="0.2">
      <c r="B12" s="62"/>
      <c r="C12" s="139" t="s">
        <v>17</v>
      </c>
      <c r="D12" s="162" t="s">
        <v>99</v>
      </c>
      <c r="E12" s="162" t="s">
        <v>100</v>
      </c>
      <c r="F12" s="161" t="s">
        <v>102</v>
      </c>
      <c r="G12" s="34" t="s">
        <v>105</v>
      </c>
      <c r="H12" s="153" t="s">
        <v>106</v>
      </c>
      <c r="I12" s="36" t="s">
        <v>54</v>
      </c>
      <c r="J12" s="36"/>
      <c r="K12" s="51"/>
      <c r="L12" s="37" t="s">
        <v>18</v>
      </c>
      <c r="M12" s="51"/>
      <c r="N12" s="37" t="s">
        <v>18</v>
      </c>
      <c r="O12" s="51"/>
      <c r="P12" s="38" t="s">
        <v>19</v>
      </c>
      <c r="Q12" s="51"/>
      <c r="R12" s="38" t="s">
        <v>19</v>
      </c>
      <c r="S12" s="51"/>
      <c r="T12" s="38" t="s">
        <v>18</v>
      </c>
      <c r="U12" s="51"/>
      <c r="V12" s="36" t="s">
        <v>19</v>
      </c>
      <c r="W12" s="51"/>
      <c r="X12" s="37" t="s">
        <v>19</v>
      </c>
      <c r="Y12" s="51"/>
      <c r="Z12" s="38" t="s">
        <v>18</v>
      </c>
      <c r="AA12" s="51"/>
      <c r="AB12" s="146" t="s">
        <v>18</v>
      </c>
      <c r="AC12" s="36" t="s">
        <v>18</v>
      </c>
      <c r="AD12" s="39" t="s">
        <v>55</v>
      </c>
      <c r="AE12" s="38"/>
      <c r="AF12" s="63"/>
      <c r="AG12" s="78" t="s">
        <v>63</v>
      </c>
      <c r="AJ12" s="23">
        <f>AG15</f>
        <v>4360</v>
      </c>
      <c r="AK12" s="23"/>
      <c r="AL12" s="125" t="s">
        <v>21</v>
      </c>
      <c r="AM12" s="125" t="s">
        <v>24</v>
      </c>
      <c r="AN12" s="125" t="s">
        <v>58</v>
      </c>
      <c r="AO12" s="126" t="s">
        <v>58</v>
      </c>
      <c r="AP12" s="126" t="s">
        <v>58</v>
      </c>
      <c r="AQ12" s="126" t="s">
        <v>58</v>
      </c>
      <c r="AU12" s="13"/>
      <c r="AW12" s="13"/>
      <c r="AX12" s="5"/>
      <c r="AY12" s="5"/>
      <c r="AZ12" s="5"/>
    </row>
    <row r="13" spans="1:65" x14ac:dyDescent="0.2">
      <c r="B13" s="62"/>
      <c r="C13" s="140"/>
      <c r="D13" s="167" t="s">
        <v>126</v>
      </c>
      <c r="E13" s="168" t="s">
        <v>127</v>
      </c>
      <c r="F13" s="156" t="s">
        <v>103</v>
      </c>
      <c r="G13" s="166"/>
      <c r="H13" s="86"/>
      <c r="I13" s="45">
        <v>10</v>
      </c>
      <c r="J13" s="45"/>
      <c r="K13" s="82">
        <f>INT(IF(J13="E",(IF((AND(I13&gt;10.99)*(I13&lt;14.21)),(14.3-I13)/0.1*10,(IF((AND(I13&gt;6)*(I13&lt;11.01)),(12.65-I13)/0.05*10,0))))+50,(IF((AND(I13&gt;10.99)*(I13&lt;14.21)),(14.3-I13)/0.1*10,(IF((AND(I13&gt;6)*(I13&lt;11.01)),(12.65-I13)/0.05*10,0))))))</f>
        <v>530</v>
      </c>
      <c r="L13" s="45">
        <v>3.39</v>
      </c>
      <c r="M13" s="82">
        <f>INT(IF(L13&lt;1,0,(L13-0.945)/0.055)*10)</f>
        <v>444</v>
      </c>
      <c r="N13" s="48"/>
      <c r="O13" s="82">
        <f>INT(IF(N13&lt;3,0,(N13-2.85)/0.15)*10)</f>
        <v>0</v>
      </c>
      <c r="P13" s="43"/>
      <c r="Q13" s="82">
        <f>INT(IF(P13&lt;5,0,(P13-4)/1)*10)</f>
        <v>0</v>
      </c>
      <c r="R13" s="44"/>
      <c r="S13" s="132">
        <f>INT(IF(R13&lt;30,0,(R13-27)/3)*10)</f>
        <v>0</v>
      </c>
      <c r="T13" s="45"/>
      <c r="U13" s="82">
        <f>INT(IF(T13&lt;2.2,0,(T13-2.135)/0.065)*10)</f>
        <v>0</v>
      </c>
      <c r="V13" s="44"/>
      <c r="W13" s="82">
        <f>INT(IF(V13&lt;5,0,(V13-4.3)/0.7)*10)</f>
        <v>0</v>
      </c>
      <c r="X13" s="34"/>
      <c r="Y13" s="82">
        <f>INT(IF(X13&lt;10,0,(X13-9)/1)*10)</f>
        <v>0</v>
      </c>
      <c r="Z13" s="45">
        <v>24.8</v>
      </c>
      <c r="AA13" s="82">
        <f>INT(IF(Z13&lt;5,0,(Z13-4.25)/0.75)*10)</f>
        <v>274</v>
      </c>
      <c r="AB13" s="144"/>
      <c r="AC13" s="43"/>
      <c r="AD13" s="46"/>
      <c r="AE13" s="110">
        <f>IF(AF13="ANO",(MAX(AL13:AN13)),0)</f>
        <v>0</v>
      </c>
      <c r="AF13" s="115" t="str">
        <f>IF(AND(ISNUMBER(AB13))*((ISNUMBER(AC13)))*(((ISNUMBER(AD13)))),"NE",IF(AND(ISNUMBER(AB13))*((ISNUMBER(AC13))),"NE",IF(AND(ISNUMBER(AB13))*((ISNUMBER(AD13))),"NE",IF(AND(ISNUMBER(AC13))*((ISNUMBER(AD13))),"NE",IF(AND(AB13="")*((AC13=""))*(((AD13=""))),"NE","ANO")))))</f>
        <v>NE</v>
      </c>
      <c r="AG13" s="80">
        <f>SUM(K13+M13+O13+Q13+S13+U13+W13+Y13+AA13+AE13)</f>
        <v>1248</v>
      </c>
      <c r="AH13" s="28"/>
      <c r="AJ13" s="24">
        <f>AG15</f>
        <v>4360</v>
      </c>
      <c r="AK13" s="24"/>
      <c r="AL13" s="105">
        <f>INT(IF(AB13&lt;25,0,(AB13-23.5)/1.5)*10)</f>
        <v>0</v>
      </c>
      <c r="AM13" s="105">
        <f>INT(IF(AC13&lt;120,0,(AC13-117.6)/2.4)*10)</f>
        <v>0</v>
      </c>
      <c r="AN13" s="105">
        <f>INT(IF(AO13&gt;=441,0,(442.5-AO13)/2.5)*10)</f>
        <v>0</v>
      </c>
      <c r="AO13" s="127" t="str">
        <f>IF(AND(AP13=0,AQ13=0),"",AP13*60+AQ13)</f>
        <v/>
      </c>
      <c r="AP13" s="127">
        <f>HOUR(AD13)</f>
        <v>0</v>
      </c>
      <c r="AQ13" s="127">
        <f>MINUTE(AD13)</f>
        <v>0</v>
      </c>
      <c r="AT13" s="95">
        <f>D11</f>
        <v>0</v>
      </c>
      <c r="AU13" s="94" t="str">
        <f>IF(A13="A","QD","")</f>
        <v/>
      </c>
      <c r="AW13" s="13"/>
      <c r="AX13" s="5"/>
      <c r="AY13" s="5"/>
      <c r="AZ13" s="5"/>
    </row>
    <row r="14" spans="1:65" x14ac:dyDescent="0.2">
      <c r="B14" s="62"/>
      <c r="C14" s="140"/>
      <c r="D14" s="169" t="s">
        <v>119</v>
      </c>
      <c r="E14" s="170" t="s">
        <v>127</v>
      </c>
      <c r="F14" s="157" t="s">
        <v>104</v>
      </c>
      <c r="G14" s="166"/>
      <c r="H14" s="182">
        <f>SUM(G14-G13)</f>
        <v>0</v>
      </c>
      <c r="I14" s="41">
        <v>8.9</v>
      </c>
      <c r="J14" s="41"/>
      <c r="K14" s="82">
        <f>INT(IF(J14="E",(IF((AND(I14&gt;10.99)*(I14&lt;14.21)),(14.3-I14)/0.1*10,(IF((AND(I14&gt;6)*(I14&lt;11.01)),(12.65-I14)/0.05*10,0))))+50,(IF((AND(I14&gt;10.99)*(I14&lt;14.21)),(14.3-I14)/0.1*10,(IF((AND(I14&gt;6)*(I14&lt;11.01)),(12.65-I14)/0.05*10,0))))))</f>
        <v>750</v>
      </c>
      <c r="L14" s="41">
        <v>4.5</v>
      </c>
      <c r="M14" s="82">
        <f>INT(IF(L14&lt;1,0,(L14-0.945)/0.055)*10)</f>
        <v>646</v>
      </c>
      <c r="N14" s="42">
        <v>9.42</v>
      </c>
      <c r="O14" s="82">
        <f>INT(IF(N14&lt;3,0,(N14-2.85)/0.15)*10)</f>
        <v>438</v>
      </c>
      <c r="P14" s="43"/>
      <c r="Q14" s="82">
        <f>INT(IF(P14&lt;5,0,(P14-4)/1)*10)</f>
        <v>0</v>
      </c>
      <c r="R14" s="44"/>
      <c r="S14" s="132">
        <f>INT(IF(R14&lt;30,0,(R14-27)/3)*10)</f>
        <v>0</v>
      </c>
      <c r="T14" s="41"/>
      <c r="U14" s="82">
        <f>INT(IF(T14&lt;2.2,0,(T14-2.135)/0.065)*10)</f>
        <v>0</v>
      </c>
      <c r="V14" s="44"/>
      <c r="W14" s="82">
        <f>INT(IF(V14&lt;5,0,(V14-4.3)/0.7)*10)</f>
        <v>0</v>
      </c>
      <c r="X14" s="34"/>
      <c r="Y14" s="82">
        <f>INT(IF(X14&lt;10,0,(X14-9)/1)*10)</f>
        <v>0</v>
      </c>
      <c r="Z14" s="45"/>
      <c r="AA14" s="82">
        <f>INT(IF(Z14&lt;5,0,(Z14-4.25)/0.75)*10)</f>
        <v>0</v>
      </c>
      <c r="AB14" s="144"/>
      <c r="AC14" s="43"/>
      <c r="AD14" s="59">
        <v>8.5416666666666655E-2</v>
      </c>
      <c r="AE14" s="110">
        <f>IF(AF14="ANO",(MAX(AL14:AN14)),0)</f>
        <v>1278</v>
      </c>
      <c r="AF14" s="115" t="str">
        <f>IF(AND(ISNUMBER(AB14))*((ISNUMBER(AC14)))*(((ISNUMBER(AD14)))),"NE",IF(AND(ISNUMBER(AB14))*((ISNUMBER(AC14))),"NE",IF(AND(ISNUMBER(AB14))*((ISNUMBER(AD14))),"NE",IF(AND(ISNUMBER(AC14))*((ISNUMBER(AD14))),"NE",IF(AND(AB14="")*((AC14=""))*(((AD14=""))),"NE","ANO")))))</f>
        <v>ANO</v>
      </c>
      <c r="AG14" s="81">
        <f>SUM(K14+M14+O14+Q14+S14+U14+W14+Y14+AA14+AE14)</f>
        <v>3112</v>
      </c>
      <c r="AH14" s="28"/>
      <c r="AJ14" s="24">
        <f>AG15</f>
        <v>4360</v>
      </c>
      <c r="AK14" s="24"/>
      <c r="AL14" s="105">
        <f>INT(IF(AB14&lt;25,0,(AB14-23.5)/1.5)*10)</f>
        <v>0</v>
      </c>
      <c r="AM14" s="105">
        <f>INT(IF(AC14&lt;120,0,(AC14-117.6)/2.4)*10)</f>
        <v>0</v>
      </c>
      <c r="AN14" s="105">
        <f>INT(IF(AO14&gt;=441,0,(442.5-AO14)/2.5)*10)</f>
        <v>1278</v>
      </c>
      <c r="AO14" s="127">
        <f>IF(AND(AP14=0,AQ14=0),"",AP14*60+AQ14)</f>
        <v>123</v>
      </c>
      <c r="AP14" s="127">
        <f>HOUR(AD14)</f>
        <v>2</v>
      </c>
      <c r="AQ14" s="127">
        <f>MINUTE(AD14)</f>
        <v>3</v>
      </c>
      <c r="AT14" s="95">
        <f>D11</f>
        <v>0</v>
      </c>
      <c r="AU14" s="94" t="str">
        <f>IF(A14="A","QD","")</f>
        <v/>
      </c>
      <c r="AW14" s="13"/>
      <c r="AX14" s="5"/>
      <c r="AY14" s="5"/>
      <c r="AZ14" s="5"/>
    </row>
    <row r="15" spans="1:65" ht="13.5" thickBot="1" x14ac:dyDescent="0.25">
      <c r="B15" s="62"/>
      <c r="C15" s="141"/>
      <c r="D15" s="52"/>
      <c r="E15" s="52"/>
      <c r="F15" s="160"/>
      <c r="G15" s="52"/>
      <c r="H15" s="52"/>
      <c r="I15" s="52"/>
      <c r="J15" s="52"/>
      <c r="K15" s="53"/>
      <c r="L15" s="52"/>
      <c r="M15" s="53"/>
      <c r="N15" s="54"/>
      <c r="O15" s="53"/>
      <c r="P15" s="54"/>
      <c r="Q15" s="53"/>
      <c r="R15" s="54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97" t="s">
        <v>101</v>
      </c>
      <c r="AF15" s="191"/>
      <c r="AG15" s="99">
        <f>SUM(AG13:AG14)</f>
        <v>4360</v>
      </c>
      <c r="AJ15" s="22">
        <f>AG15</f>
        <v>4360</v>
      </c>
      <c r="AK15" s="22"/>
      <c r="AL15" s="130"/>
      <c r="AM15" s="130"/>
      <c r="AN15" s="130"/>
      <c r="AO15" s="96"/>
      <c r="AP15" s="96"/>
      <c r="AQ15" s="96"/>
      <c r="AT15" s="18"/>
      <c r="AU15" s="18"/>
    </row>
    <row r="16" spans="1:65" ht="13.5" thickBot="1" x14ac:dyDescent="0.25">
      <c r="B16" s="62"/>
      <c r="C16" s="174"/>
      <c r="D16" s="175"/>
      <c r="E16" s="175"/>
      <c r="F16" s="176"/>
      <c r="G16" s="176"/>
      <c r="H16" s="176"/>
      <c r="I16" s="176"/>
      <c r="J16" s="176"/>
      <c r="K16" s="177"/>
      <c r="L16" s="176"/>
      <c r="M16" s="177"/>
      <c r="N16" s="176"/>
      <c r="O16" s="177"/>
      <c r="P16" s="176"/>
      <c r="Q16" s="177"/>
      <c r="R16" s="176"/>
      <c r="S16" s="177"/>
      <c r="T16" s="176"/>
      <c r="U16" s="177"/>
      <c r="V16" s="178"/>
      <c r="W16" s="177"/>
      <c r="X16" s="176"/>
      <c r="Y16" s="177"/>
      <c r="Z16" s="176"/>
      <c r="AA16" s="177"/>
      <c r="AB16" s="179"/>
      <c r="AC16" s="178"/>
      <c r="AD16" s="178"/>
      <c r="AE16" s="177"/>
      <c r="AF16" s="180"/>
      <c r="AG16" s="181"/>
      <c r="AJ16" s="22">
        <f>AG15</f>
        <v>4360</v>
      </c>
      <c r="AK16" s="22"/>
      <c r="AL16" s="130"/>
      <c r="AM16" s="130"/>
      <c r="AN16" s="130"/>
      <c r="AO16" s="96"/>
      <c r="AP16" s="96"/>
      <c r="AQ16" s="96"/>
      <c r="AT16" s="13"/>
      <c r="AU16" s="13"/>
    </row>
    <row r="17" spans="2:47" x14ac:dyDescent="0.2">
      <c r="B17" s="62" t="s">
        <v>184</v>
      </c>
      <c r="C17" s="138" t="s">
        <v>66</v>
      </c>
      <c r="D17" s="163"/>
      <c r="E17" s="164"/>
      <c r="F17" s="185"/>
      <c r="G17" s="65"/>
      <c r="H17" s="65"/>
      <c r="I17" s="66" t="s">
        <v>10</v>
      </c>
      <c r="J17" s="67"/>
      <c r="K17" s="68" t="s">
        <v>20</v>
      </c>
      <c r="L17" s="69" t="s">
        <v>0</v>
      </c>
      <c r="M17" s="68" t="s">
        <v>20</v>
      </c>
      <c r="N17" s="69" t="s">
        <v>11</v>
      </c>
      <c r="O17" s="68" t="s">
        <v>20</v>
      </c>
      <c r="P17" s="70" t="s">
        <v>12</v>
      </c>
      <c r="Q17" s="68" t="s">
        <v>20</v>
      </c>
      <c r="R17" s="71" t="s">
        <v>22</v>
      </c>
      <c r="S17" s="68" t="s">
        <v>20</v>
      </c>
      <c r="T17" s="70" t="s">
        <v>13</v>
      </c>
      <c r="U17" s="68" t="s">
        <v>20</v>
      </c>
      <c r="V17" s="66" t="s">
        <v>14</v>
      </c>
      <c r="W17" s="68" t="s">
        <v>20</v>
      </c>
      <c r="X17" s="69" t="s">
        <v>34</v>
      </c>
      <c r="Y17" s="68" t="s">
        <v>20</v>
      </c>
      <c r="Z17" s="70" t="s">
        <v>1</v>
      </c>
      <c r="AA17" s="68" t="s">
        <v>20</v>
      </c>
      <c r="AB17" s="145" t="s">
        <v>21</v>
      </c>
      <c r="AC17" s="66" t="s">
        <v>24</v>
      </c>
      <c r="AD17" s="66" t="s">
        <v>25</v>
      </c>
      <c r="AE17" s="74" t="s">
        <v>20</v>
      </c>
      <c r="AF17" s="79"/>
      <c r="AG17" s="77" t="s">
        <v>2</v>
      </c>
      <c r="AJ17" s="23">
        <f>AG21</f>
        <v>4325</v>
      </c>
      <c r="AK17" s="23"/>
      <c r="AL17" s="124" t="s">
        <v>59</v>
      </c>
      <c r="AM17" s="124" t="s">
        <v>59</v>
      </c>
      <c r="AN17" s="124" t="s">
        <v>59</v>
      </c>
      <c r="AO17" s="124" t="s">
        <v>60</v>
      </c>
      <c r="AP17" s="124" t="s">
        <v>61</v>
      </c>
      <c r="AQ17" s="124" t="s">
        <v>62</v>
      </c>
    </row>
    <row r="18" spans="2:47" x14ac:dyDescent="0.2">
      <c r="B18" s="62"/>
      <c r="C18" s="139" t="s">
        <v>17</v>
      </c>
      <c r="D18" s="162" t="s">
        <v>99</v>
      </c>
      <c r="E18" s="162" t="s">
        <v>100</v>
      </c>
      <c r="F18" s="161" t="s">
        <v>102</v>
      </c>
      <c r="G18" s="34" t="s">
        <v>105</v>
      </c>
      <c r="H18" s="153" t="s">
        <v>106</v>
      </c>
      <c r="I18" s="36" t="s">
        <v>54</v>
      </c>
      <c r="J18" s="36"/>
      <c r="K18" s="51"/>
      <c r="L18" s="37" t="s">
        <v>18</v>
      </c>
      <c r="M18" s="51"/>
      <c r="N18" s="37" t="s">
        <v>18</v>
      </c>
      <c r="O18" s="51"/>
      <c r="P18" s="38" t="s">
        <v>19</v>
      </c>
      <c r="Q18" s="51"/>
      <c r="R18" s="38" t="s">
        <v>19</v>
      </c>
      <c r="S18" s="51"/>
      <c r="T18" s="38" t="s">
        <v>18</v>
      </c>
      <c r="U18" s="51"/>
      <c r="V18" s="36" t="s">
        <v>19</v>
      </c>
      <c r="W18" s="51"/>
      <c r="X18" s="37" t="s">
        <v>19</v>
      </c>
      <c r="Y18" s="51"/>
      <c r="Z18" s="38" t="s">
        <v>18</v>
      </c>
      <c r="AA18" s="51"/>
      <c r="AB18" s="146" t="s">
        <v>18</v>
      </c>
      <c r="AC18" s="36" t="s">
        <v>18</v>
      </c>
      <c r="AD18" s="39" t="s">
        <v>55</v>
      </c>
      <c r="AE18" s="38"/>
      <c r="AF18" s="63"/>
      <c r="AG18" s="78" t="s">
        <v>63</v>
      </c>
      <c r="AJ18" s="23">
        <f>AG21</f>
        <v>4325</v>
      </c>
      <c r="AK18" s="23"/>
      <c r="AL18" s="125" t="s">
        <v>21</v>
      </c>
      <c r="AM18" s="125" t="s">
        <v>24</v>
      </c>
      <c r="AN18" s="125" t="s">
        <v>58</v>
      </c>
      <c r="AO18" s="126" t="s">
        <v>58</v>
      </c>
      <c r="AP18" s="126" t="s">
        <v>58</v>
      </c>
      <c r="AQ18" s="126" t="s">
        <v>58</v>
      </c>
    </row>
    <row r="19" spans="2:47" x14ac:dyDescent="0.2">
      <c r="B19" s="62"/>
      <c r="C19" s="140"/>
      <c r="D19" s="40" t="s">
        <v>141</v>
      </c>
      <c r="E19" s="40" t="s">
        <v>140</v>
      </c>
      <c r="F19" s="156" t="s">
        <v>103</v>
      </c>
      <c r="G19" s="166"/>
      <c r="H19" s="86"/>
      <c r="I19" s="45">
        <v>11.7</v>
      </c>
      <c r="J19" s="45"/>
      <c r="K19" s="82">
        <f>INT(IF(J19="E",(IF((AND(I19&gt;10.99)*(I19&lt;14.21)),(14.3-I19)/0.1*10,(IF((AND(I19&gt;6)*(I19&lt;11.01)),(12.65-I19)/0.05*10,0))))+50,(IF((AND(I19&gt;10.99)*(I19&lt;14.21)),(14.3-I19)/0.1*10,(IF((AND(I19&gt;6)*(I19&lt;11.01)),(12.65-I19)/0.05*10,0))))))</f>
        <v>260</v>
      </c>
      <c r="L19" s="45">
        <v>2.68</v>
      </c>
      <c r="M19" s="82">
        <f>INT(IF(L19&lt;1,0,(L19-0.945)/0.055)*10)</f>
        <v>315</v>
      </c>
      <c r="N19" s="48"/>
      <c r="O19" s="82">
        <f>INT(IF(N19&lt;3,0,(N19-2.85)/0.15)*10)</f>
        <v>0</v>
      </c>
      <c r="P19" s="43"/>
      <c r="Q19" s="82">
        <f>INT(IF(P19&lt;5,0,(P19-4)/1)*10)</f>
        <v>0</v>
      </c>
      <c r="R19" s="44"/>
      <c r="S19" s="132">
        <f>INT(IF(R19&lt;30,0,(R19-27)/3)*10)</f>
        <v>0</v>
      </c>
      <c r="T19" s="45"/>
      <c r="U19" s="82">
        <f>INT(IF(T19&lt;2.2,0,(T19-2.135)/0.065)*10)</f>
        <v>0</v>
      </c>
      <c r="V19" s="44"/>
      <c r="W19" s="82">
        <f>INT(IF(V19&lt;5,0,(V19-4.3)/0.7)*10)</f>
        <v>0</v>
      </c>
      <c r="X19" s="34"/>
      <c r="Y19" s="82">
        <f>INT(IF(X19&lt;10,0,(X19-9)/1)*10)</f>
        <v>0</v>
      </c>
      <c r="Z19" s="45">
        <v>9.1</v>
      </c>
      <c r="AA19" s="82">
        <f>INT(IF(Z19&lt;5,0,(Z19-4.25)/0.75)*10)</f>
        <v>64</v>
      </c>
      <c r="AB19" s="144"/>
      <c r="AC19" s="43"/>
      <c r="AD19" s="46"/>
      <c r="AE19" s="110">
        <f>IF(AF19="ANO",(MAX(AL19:AN19)),0)</f>
        <v>0</v>
      </c>
      <c r="AF19" s="115" t="str">
        <f>IF(AND(ISNUMBER(AB19))*((ISNUMBER(AC19)))*(((ISNUMBER(AD19)))),"NE",IF(AND(ISNUMBER(AB19))*((ISNUMBER(AC19))),"NE",IF(AND(ISNUMBER(AB19))*((ISNUMBER(AD19))),"NE",IF(AND(ISNUMBER(AC19))*((ISNUMBER(AD19))),"NE",IF(AND(AB19="")*((AC19=""))*(((AD19=""))),"NE","ANO")))))</f>
        <v>NE</v>
      </c>
      <c r="AG19" s="80">
        <f>SUM(K19+M19+O19+Q19+S19+U19+W19+Y19+AA19+AE19)</f>
        <v>639</v>
      </c>
      <c r="AH19" s="28"/>
      <c r="AJ19" s="24">
        <f>AG21</f>
        <v>4325</v>
      </c>
      <c r="AK19" s="24"/>
      <c r="AL19" s="105">
        <f>INT(IF(AB19&lt;25,0,(AB19-23.5)/1.5)*10)</f>
        <v>0</v>
      </c>
      <c r="AM19" s="105">
        <f>INT(IF(AC19&lt;120,0,(AC19-117.6)/2.4)*10)</f>
        <v>0</v>
      </c>
      <c r="AN19" s="105">
        <f>INT(IF(AO19&gt;=441,0,(442.5-AO19)/2.5)*10)</f>
        <v>0</v>
      </c>
      <c r="AO19" s="127" t="str">
        <f>IF(AND(AP19=0,AQ19=0),"",AP19*60+AQ19)</f>
        <v/>
      </c>
      <c r="AP19" s="127">
        <f>HOUR(AD19)</f>
        <v>0</v>
      </c>
      <c r="AQ19" s="127">
        <f>MINUTE(AD19)</f>
        <v>0</v>
      </c>
      <c r="AT19" s="95">
        <f>D17</f>
        <v>0</v>
      </c>
      <c r="AU19" s="94" t="str">
        <f>IF(A19="A","QD","")</f>
        <v/>
      </c>
    </row>
    <row r="20" spans="2:47" x14ac:dyDescent="0.2">
      <c r="B20" s="62"/>
      <c r="C20" s="140"/>
      <c r="D20" s="47" t="s">
        <v>128</v>
      </c>
      <c r="E20" s="47" t="s">
        <v>142</v>
      </c>
      <c r="F20" s="157" t="s">
        <v>104</v>
      </c>
      <c r="G20" s="166"/>
      <c r="H20" s="182">
        <f>SUM(G20-G19)</f>
        <v>0</v>
      </c>
      <c r="I20" s="41">
        <v>8</v>
      </c>
      <c r="J20" s="41"/>
      <c r="K20" s="82">
        <f>INT(IF(J20="E",(IF((AND(I20&gt;10.99)*(I20&lt;14.21)),(14.3-I20)/0.1*10,(IF((AND(I20&gt;6)*(I20&lt;11.01)),(12.65-I20)/0.05*10,0))))+50,(IF((AND(I20&gt;10.99)*(I20&lt;14.21)),(14.3-I20)/0.1*10,(IF((AND(I20&gt;6)*(I20&lt;11.01)),(12.65-I20)/0.05*10,0))))))</f>
        <v>930</v>
      </c>
      <c r="L20" s="41">
        <v>5.0999999999999996</v>
      </c>
      <c r="M20" s="82">
        <f>INT(IF(L20&lt;1,0,(L20-0.945)/0.055)*10)</f>
        <v>755</v>
      </c>
      <c r="N20" s="42">
        <v>14.3</v>
      </c>
      <c r="O20" s="82">
        <f>INT(IF(N20&lt;3,0,(N20-2.85)/0.15)*10)</f>
        <v>763</v>
      </c>
      <c r="P20" s="43"/>
      <c r="Q20" s="82">
        <f>INT(IF(P20&lt;5,0,(P20-4)/1)*10)</f>
        <v>0</v>
      </c>
      <c r="R20" s="44"/>
      <c r="S20" s="132">
        <f>INT(IF(R20&lt;30,0,(R20-27)/3)*10)</f>
        <v>0</v>
      </c>
      <c r="T20" s="41"/>
      <c r="U20" s="82">
        <f>INT(IF(T20&lt;2.2,0,(T20-2.135)/0.065)*10)</f>
        <v>0</v>
      </c>
      <c r="V20" s="44"/>
      <c r="W20" s="82">
        <f>INT(IF(V20&lt;5,0,(V20-4.3)/0.7)*10)</f>
        <v>0</v>
      </c>
      <c r="X20" s="34"/>
      <c r="Y20" s="82">
        <f>INT(IF(X20&lt;10,0,(X20-9)/1)*10)</f>
        <v>0</v>
      </c>
      <c r="Z20" s="45"/>
      <c r="AA20" s="82">
        <f>INT(IF(Z20&lt;5,0,(Z20-4.25)/0.75)*10)</f>
        <v>0</v>
      </c>
      <c r="AB20" s="144"/>
      <c r="AC20" s="43"/>
      <c r="AD20" s="59">
        <v>9.2361111111111116E-2</v>
      </c>
      <c r="AE20" s="110">
        <f>IF(AF20="ANO",(MAX(AL20:AN20)),0)</f>
        <v>1238</v>
      </c>
      <c r="AF20" s="115" t="str">
        <f>IF(AND(ISNUMBER(AB20))*((ISNUMBER(AC20)))*(((ISNUMBER(AD20)))),"NE",IF(AND(ISNUMBER(AB20))*((ISNUMBER(AC20))),"NE",IF(AND(ISNUMBER(AB20))*((ISNUMBER(AD20))),"NE",IF(AND(ISNUMBER(AC20))*((ISNUMBER(AD20))),"NE",IF(AND(AB20="")*((AC20=""))*(((AD20=""))),"NE","ANO")))))</f>
        <v>ANO</v>
      </c>
      <c r="AG20" s="81">
        <f>SUM(K20+M20+O20+Q20+S20+U20+W20+Y20+AA20+AE20)</f>
        <v>3686</v>
      </c>
      <c r="AH20" s="28"/>
      <c r="AJ20" s="24">
        <f>AG21</f>
        <v>4325</v>
      </c>
      <c r="AK20" s="24"/>
      <c r="AL20" s="105">
        <f>INT(IF(AB20&lt;25,0,(AB20-23.5)/1.5)*10)</f>
        <v>0</v>
      </c>
      <c r="AM20" s="105">
        <f>INT(IF(AC20&lt;120,0,(AC20-117.6)/2.4)*10)</f>
        <v>0</v>
      </c>
      <c r="AN20" s="105">
        <f>INT(IF(AO20&gt;=441,0,(442.5-AO20)/2.5)*10)</f>
        <v>1238</v>
      </c>
      <c r="AO20" s="127">
        <f>IF(AND(AP20=0,AQ20=0),"",AP20*60+AQ20)</f>
        <v>133</v>
      </c>
      <c r="AP20" s="127">
        <f>HOUR(AD20)</f>
        <v>2</v>
      </c>
      <c r="AQ20" s="127">
        <f>MINUTE(AD20)</f>
        <v>13</v>
      </c>
      <c r="AT20" s="95">
        <f>D17</f>
        <v>0</v>
      </c>
      <c r="AU20" s="94" t="str">
        <f>IF(A20="A","QD","")</f>
        <v/>
      </c>
    </row>
    <row r="21" spans="2:47" ht="13.5" thickBot="1" x14ac:dyDescent="0.25">
      <c r="B21" s="62"/>
      <c r="C21" s="141"/>
      <c r="D21" s="49"/>
      <c r="E21" s="49"/>
      <c r="F21" s="160"/>
      <c r="G21" s="49"/>
      <c r="H21" s="49"/>
      <c r="I21" s="187"/>
      <c r="J21" s="49"/>
      <c r="K21" s="50"/>
      <c r="L21" s="49"/>
      <c r="M21" s="50"/>
      <c r="N21" s="188"/>
      <c r="O21" s="50"/>
      <c r="P21" s="188"/>
      <c r="Q21" s="50"/>
      <c r="R21" s="188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97" t="s">
        <v>101</v>
      </c>
      <c r="AF21" s="64"/>
      <c r="AG21" s="99">
        <f>SUM(AG19:AG20)</f>
        <v>4325</v>
      </c>
      <c r="AJ21" s="22">
        <f>AG21</f>
        <v>4325</v>
      </c>
      <c r="AK21" s="22"/>
      <c r="AL21" s="22"/>
      <c r="AM21" s="22"/>
      <c r="AN21" s="22"/>
      <c r="AP21" s="13"/>
      <c r="AQ21" s="16"/>
      <c r="AT21" s="18"/>
      <c r="AU21" s="18"/>
    </row>
    <row r="22" spans="2:47" ht="13.5" thickBot="1" x14ac:dyDescent="0.25">
      <c r="B22" s="62"/>
      <c r="C22" s="174"/>
      <c r="D22" s="175"/>
      <c r="E22" s="175"/>
      <c r="F22" s="176"/>
      <c r="G22" s="176"/>
      <c r="H22" s="176"/>
      <c r="I22" s="176"/>
      <c r="J22" s="176"/>
      <c r="K22" s="177"/>
      <c r="L22" s="176"/>
      <c r="M22" s="177"/>
      <c r="N22" s="176"/>
      <c r="O22" s="177"/>
      <c r="P22" s="176"/>
      <c r="Q22" s="177"/>
      <c r="R22" s="176"/>
      <c r="S22" s="177"/>
      <c r="T22" s="176"/>
      <c r="U22" s="177"/>
      <c r="V22" s="178"/>
      <c r="W22" s="177"/>
      <c r="X22" s="176"/>
      <c r="Y22" s="177"/>
      <c r="Z22" s="176"/>
      <c r="AA22" s="177"/>
      <c r="AB22" s="179"/>
      <c r="AC22" s="178"/>
      <c r="AD22" s="178"/>
      <c r="AE22" s="177"/>
      <c r="AF22" s="180"/>
      <c r="AG22" s="181"/>
      <c r="AJ22" s="22">
        <f>AG21</f>
        <v>4325</v>
      </c>
      <c r="AK22" s="22"/>
      <c r="AL22" s="22"/>
      <c r="AM22" s="22"/>
      <c r="AN22" s="22"/>
      <c r="AP22" s="13"/>
      <c r="AQ22" s="13"/>
      <c r="AT22" s="13"/>
      <c r="AU22" s="13"/>
    </row>
    <row r="23" spans="2:47" x14ac:dyDescent="0.2">
      <c r="B23" s="62" t="s">
        <v>4</v>
      </c>
      <c r="C23" s="138" t="s">
        <v>75</v>
      </c>
      <c r="D23" s="150"/>
      <c r="E23" s="152"/>
      <c r="F23" s="184"/>
      <c r="G23" s="65"/>
      <c r="H23" s="65"/>
      <c r="I23" s="66" t="s">
        <v>10</v>
      </c>
      <c r="J23" s="67"/>
      <c r="K23" s="68" t="s">
        <v>20</v>
      </c>
      <c r="L23" s="69" t="s">
        <v>0</v>
      </c>
      <c r="M23" s="68" t="s">
        <v>20</v>
      </c>
      <c r="N23" s="69" t="s">
        <v>11</v>
      </c>
      <c r="O23" s="68" t="s">
        <v>20</v>
      </c>
      <c r="P23" s="70" t="s">
        <v>12</v>
      </c>
      <c r="Q23" s="68" t="s">
        <v>20</v>
      </c>
      <c r="R23" s="71" t="s">
        <v>22</v>
      </c>
      <c r="S23" s="68" t="s">
        <v>20</v>
      </c>
      <c r="T23" s="70" t="s">
        <v>13</v>
      </c>
      <c r="U23" s="68" t="s">
        <v>20</v>
      </c>
      <c r="V23" s="66" t="s">
        <v>14</v>
      </c>
      <c r="W23" s="68" t="s">
        <v>20</v>
      </c>
      <c r="X23" s="69" t="s">
        <v>34</v>
      </c>
      <c r="Y23" s="68" t="s">
        <v>20</v>
      </c>
      <c r="Z23" s="70" t="s">
        <v>1</v>
      </c>
      <c r="AA23" s="68" t="s">
        <v>20</v>
      </c>
      <c r="AB23" s="145" t="s">
        <v>21</v>
      </c>
      <c r="AC23" s="66" t="s">
        <v>24</v>
      </c>
      <c r="AD23" s="66" t="s">
        <v>25</v>
      </c>
      <c r="AE23" s="74" t="s">
        <v>20</v>
      </c>
      <c r="AF23" s="79"/>
      <c r="AG23" s="77" t="s">
        <v>2</v>
      </c>
      <c r="AJ23" s="23">
        <f>AG27</f>
        <v>4287</v>
      </c>
      <c r="AK23" s="23"/>
      <c r="AL23" s="124" t="s">
        <v>59</v>
      </c>
      <c r="AM23" s="124" t="s">
        <v>59</v>
      </c>
      <c r="AN23" s="124" t="s">
        <v>59</v>
      </c>
      <c r="AO23" s="124" t="s">
        <v>60</v>
      </c>
      <c r="AP23" s="124" t="s">
        <v>61</v>
      </c>
      <c r="AQ23" s="124" t="s">
        <v>62</v>
      </c>
      <c r="AT23" s="15"/>
      <c r="AU23" s="14"/>
    </row>
    <row r="24" spans="2:47" x14ac:dyDescent="0.2">
      <c r="B24" s="62"/>
      <c r="C24" s="139" t="s">
        <v>17</v>
      </c>
      <c r="D24" s="162" t="s">
        <v>99</v>
      </c>
      <c r="E24" s="162" t="s">
        <v>100</v>
      </c>
      <c r="F24" s="161" t="s">
        <v>102</v>
      </c>
      <c r="G24" s="34" t="s">
        <v>105</v>
      </c>
      <c r="H24" s="153" t="s">
        <v>106</v>
      </c>
      <c r="I24" s="36" t="s">
        <v>54</v>
      </c>
      <c r="J24" s="36"/>
      <c r="K24" s="51"/>
      <c r="L24" s="37" t="s">
        <v>18</v>
      </c>
      <c r="M24" s="51"/>
      <c r="N24" s="37" t="s">
        <v>18</v>
      </c>
      <c r="O24" s="51"/>
      <c r="P24" s="38" t="s">
        <v>19</v>
      </c>
      <c r="Q24" s="51"/>
      <c r="R24" s="38" t="s">
        <v>19</v>
      </c>
      <c r="S24" s="51"/>
      <c r="T24" s="38" t="s">
        <v>18</v>
      </c>
      <c r="U24" s="51"/>
      <c r="V24" s="36" t="s">
        <v>19</v>
      </c>
      <c r="W24" s="51"/>
      <c r="X24" s="37" t="s">
        <v>19</v>
      </c>
      <c r="Y24" s="51"/>
      <c r="Z24" s="38" t="s">
        <v>18</v>
      </c>
      <c r="AA24" s="51"/>
      <c r="AB24" s="146" t="s">
        <v>18</v>
      </c>
      <c r="AC24" s="36" t="s">
        <v>18</v>
      </c>
      <c r="AD24" s="39" t="s">
        <v>55</v>
      </c>
      <c r="AE24" s="38"/>
      <c r="AF24" s="63"/>
      <c r="AG24" s="78" t="s">
        <v>63</v>
      </c>
      <c r="AJ24" s="23">
        <f>AG27</f>
        <v>4287</v>
      </c>
      <c r="AK24" s="23"/>
      <c r="AL24" s="125" t="s">
        <v>21</v>
      </c>
      <c r="AM24" s="125" t="s">
        <v>24</v>
      </c>
      <c r="AN24" s="125" t="s">
        <v>58</v>
      </c>
      <c r="AO24" s="126" t="s">
        <v>58</v>
      </c>
      <c r="AP24" s="126" t="s">
        <v>58</v>
      </c>
      <c r="AQ24" s="126" t="s">
        <v>58</v>
      </c>
      <c r="AT24" s="15"/>
      <c r="AU24" s="14"/>
    </row>
    <row r="25" spans="2:47" x14ac:dyDescent="0.2">
      <c r="B25" s="62"/>
      <c r="C25" s="140"/>
      <c r="D25" s="40" t="s">
        <v>124</v>
      </c>
      <c r="E25" s="40" t="s">
        <v>125</v>
      </c>
      <c r="F25" s="156" t="s">
        <v>103</v>
      </c>
      <c r="G25" s="166"/>
      <c r="H25" s="86"/>
      <c r="I25" s="45">
        <v>11.4</v>
      </c>
      <c r="J25" s="45"/>
      <c r="K25" s="82">
        <f>INT(IF(J25="E",(IF((AND(I25&gt;10.99)*(I25&lt;14.21)),(14.3-I25)/0.1*10,(IF((AND(I25&gt;6)*(I25&lt;11.01)),(12.65-I25)/0.05*10,0))))+50,(IF((AND(I25&gt;10.99)*(I25&lt;14.21)),(14.3-I25)/0.1*10,(IF((AND(I25&gt;6)*(I25&lt;11.01)),(12.65-I25)/0.05*10,0))))))</f>
        <v>290</v>
      </c>
      <c r="L25" s="45">
        <v>3.23</v>
      </c>
      <c r="M25" s="82">
        <f>INT(IF(L25&lt;1,0,(L25-0.945)/0.055)*10)</f>
        <v>415</v>
      </c>
      <c r="N25" s="48"/>
      <c r="O25" s="82">
        <f>INT(IF(N25&lt;3,0,(N25-2.85)/0.15)*10)</f>
        <v>0</v>
      </c>
      <c r="P25" s="43"/>
      <c r="Q25" s="82">
        <f>INT(IF(P25&lt;5,0,(P25-4)/1)*10)</f>
        <v>0</v>
      </c>
      <c r="R25" s="44"/>
      <c r="S25" s="132">
        <f>INT(IF(R25&lt;30,0,(R25-27)/3)*10)</f>
        <v>0</v>
      </c>
      <c r="T25" s="45"/>
      <c r="U25" s="82">
        <f>INT(IF(T25&lt;2.2,0,(T25-2.135)/0.065)*10)</f>
        <v>0</v>
      </c>
      <c r="V25" s="44"/>
      <c r="W25" s="82">
        <f>INT(IF(V25&lt;5,0,(V25-4.3)/0.7)*10)</f>
        <v>0</v>
      </c>
      <c r="X25" s="34"/>
      <c r="Y25" s="82">
        <f>INT(IF(X25&lt;10,0,(X25-9)/1)*10)</f>
        <v>0</v>
      </c>
      <c r="Z25" s="45">
        <v>18.399999999999999</v>
      </c>
      <c r="AA25" s="82">
        <f>INT(IF(Z25&lt;5,0,(Z25-4.25)/0.75)*10)</f>
        <v>188</v>
      </c>
      <c r="AB25" s="144"/>
      <c r="AC25" s="43"/>
      <c r="AD25" s="46"/>
      <c r="AE25" s="110">
        <f>IF(AF25="ANO",(MAX(AL25:AN25)),0)</f>
        <v>0</v>
      </c>
      <c r="AF25" s="115" t="str">
        <f>IF(AND(ISNUMBER(AB25))*((ISNUMBER(AC25)))*(((ISNUMBER(AD25)))),"NE",IF(AND(ISNUMBER(AB25))*((ISNUMBER(AC25))),"NE",IF(AND(ISNUMBER(AB25))*((ISNUMBER(AD25))),"NE",IF(AND(ISNUMBER(AC25))*((ISNUMBER(AD25))),"NE",IF(AND(AB25="")*((AC25=""))*(((AD25=""))),"NE","ANO")))))</f>
        <v>NE</v>
      </c>
      <c r="AG25" s="80">
        <f>SUM(K25+M25+O25+Q25+S25+U25+W25+Y25+AA25+AE25)</f>
        <v>893</v>
      </c>
      <c r="AJ25" s="24">
        <f>AG27</f>
        <v>4287</v>
      </c>
      <c r="AK25" s="24"/>
      <c r="AL25" s="105">
        <f>INT(IF(AB25&lt;25,0,(AB25-23.5)/1.5)*10)</f>
        <v>0</v>
      </c>
      <c r="AM25" s="105">
        <f>INT(IF(AC25&lt;120,0,(AC25-117.6)/2.4)*10)</f>
        <v>0</v>
      </c>
      <c r="AN25" s="105">
        <f>INT(IF(AO25&gt;=441,0,(442.5-AO25)/2.5)*10)</f>
        <v>0</v>
      </c>
      <c r="AO25" s="127" t="str">
        <f>IF(AND(AP25=0,AQ25=0),"",AP25*60+AQ25)</f>
        <v/>
      </c>
      <c r="AP25" s="127">
        <f>HOUR(AD25)</f>
        <v>0</v>
      </c>
      <c r="AQ25" s="127">
        <f>MINUTE(AD25)</f>
        <v>0</v>
      </c>
      <c r="AT25" s="95">
        <f>D23</f>
        <v>0</v>
      </c>
      <c r="AU25" s="94" t="str">
        <f>IF(A25="A","QD","")</f>
        <v/>
      </c>
    </row>
    <row r="26" spans="2:47" x14ac:dyDescent="0.2">
      <c r="B26" s="62"/>
      <c r="C26" s="140"/>
      <c r="D26" s="47" t="s">
        <v>122</v>
      </c>
      <c r="E26" s="47" t="s">
        <v>123</v>
      </c>
      <c r="F26" s="157" t="s">
        <v>104</v>
      </c>
      <c r="G26" s="166"/>
      <c r="H26" s="182">
        <f>SUM(G26-G25)</f>
        <v>0</v>
      </c>
      <c r="I26" s="41">
        <v>8.3000000000000007</v>
      </c>
      <c r="J26" s="41"/>
      <c r="K26" s="82">
        <f>INT(IF(J26="E",(IF((AND(I26&gt;10.99)*(I26&lt;14.21)),(14.3-I26)/0.1*10,(IF((AND(I26&gt;6)*(I26&lt;11.01)),(12.65-I26)/0.05*10,0))))+50,(IF((AND(I26&gt;10.99)*(I26&lt;14.21)),(14.3-I26)/0.1*10,(IF((AND(I26&gt;6)*(I26&lt;11.01)),(12.65-I26)/0.05*10,0))))))</f>
        <v>870</v>
      </c>
      <c r="L26" s="41">
        <v>4.7</v>
      </c>
      <c r="M26" s="82">
        <f>INT(IF(L26&lt;1,0,(L26-0.945)/0.055)*10)</f>
        <v>682</v>
      </c>
      <c r="N26" s="42">
        <v>11.73</v>
      </c>
      <c r="O26" s="82">
        <f>INT(IF(N26&lt;3,0,(N26-2.85)/0.15)*10)</f>
        <v>592</v>
      </c>
      <c r="P26" s="43"/>
      <c r="Q26" s="82">
        <f>INT(IF(P26&lt;5,0,(P26-4)/1)*10)</f>
        <v>0</v>
      </c>
      <c r="R26" s="44"/>
      <c r="S26" s="132">
        <f>INT(IF(R26&lt;30,0,(R26-27)/3)*10)</f>
        <v>0</v>
      </c>
      <c r="T26" s="41"/>
      <c r="U26" s="82">
        <f>INT(IF(T26&lt;2.2,0,(T26-2.135)/0.065)*10)</f>
        <v>0</v>
      </c>
      <c r="V26" s="44"/>
      <c r="W26" s="82">
        <f>INT(IF(V26&lt;5,0,(V26-4.3)/0.7)*10)</f>
        <v>0</v>
      </c>
      <c r="X26" s="34"/>
      <c r="Y26" s="82">
        <f>INT(IF(X26&lt;10,0,(X26-9)/1)*10)</f>
        <v>0</v>
      </c>
      <c r="Z26" s="45"/>
      <c r="AA26" s="82">
        <f>INT(IF(Z26&lt;5,0,(Z26-4.25)/0.75)*10)</f>
        <v>0</v>
      </c>
      <c r="AB26" s="144"/>
      <c r="AC26" s="43"/>
      <c r="AD26" s="59">
        <v>9.0277777777777776E-2</v>
      </c>
      <c r="AE26" s="110">
        <f>IF(AF26="ANO",(MAX(AL26:AN26)),0)</f>
        <v>1250</v>
      </c>
      <c r="AF26" s="115" t="str">
        <f>IF(AND(ISNUMBER(AB26))*((ISNUMBER(AC26)))*(((ISNUMBER(AD26)))),"NE",IF(AND(ISNUMBER(AB26))*((ISNUMBER(AC26))),"NE",IF(AND(ISNUMBER(AB26))*((ISNUMBER(AD26))),"NE",IF(AND(ISNUMBER(AC26))*((ISNUMBER(AD26))),"NE",IF(AND(AB26="")*((AC26=""))*(((AD26=""))),"NE","ANO")))))</f>
        <v>ANO</v>
      </c>
      <c r="AG26" s="81">
        <f>SUM(K26+M26+O26+Q26+S26+U26+W26+Y26+AA26+AE26)</f>
        <v>3394</v>
      </c>
      <c r="AH26" s="28"/>
      <c r="AJ26" s="24">
        <f>AG27</f>
        <v>4287</v>
      </c>
      <c r="AK26" s="24"/>
      <c r="AL26" s="105">
        <f>INT(IF(AB26&lt;25,0,(AB26-23.5)/1.5)*10)</f>
        <v>0</v>
      </c>
      <c r="AM26" s="105">
        <f>INT(IF(AC26&lt;120,0,(AC26-117.6)/2.4)*10)</f>
        <v>0</v>
      </c>
      <c r="AN26" s="105">
        <f>INT(IF(AO26&gt;=441,0,(442.5-AO26)/2.5)*10)</f>
        <v>1250</v>
      </c>
      <c r="AO26" s="127">
        <f>IF(AND(AP26=0,AQ26=0),"",AP26*60+AQ26)</f>
        <v>130</v>
      </c>
      <c r="AP26" s="127">
        <f>HOUR(AD26)</f>
        <v>2</v>
      </c>
      <c r="AQ26" s="127">
        <f>MINUTE(AD26)</f>
        <v>10</v>
      </c>
      <c r="AT26" s="95">
        <f>D23</f>
        <v>0</v>
      </c>
      <c r="AU26" s="94" t="str">
        <f>IF(A26="A","QD","")</f>
        <v/>
      </c>
    </row>
    <row r="27" spans="2:47" ht="13.5" thickBot="1" x14ac:dyDescent="0.25">
      <c r="B27" s="62"/>
      <c r="C27" s="141"/>
      <c r="D27" s="49"/>
      <c r="E27" s="49"/>
      <c r="F27" s="160"/>
      <c r="G27" s="49"/>
      <c r="H27" s="49"/>
      <c r="I27" s="143"/>
      <c r="J27" s="49"/>
      <c r="K27" s="50"/>
      <c r="L27" s="49"/>
      <c r="M27" s="53"/>
      <c r="N27" s="54"/>
      <c r="O27" s="53"/>
      <c r="P27" s="54"/>
      <c r="Q27" s="53"/>
      <c r="R27" s="54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97" t="s">
        <v>101</v>
      </c>
      <c r="AF27" s="190"/>
      <c r="AG27" s="99">
        <f>SUM(AG25:AG26)</f>
        <v>4287</v>
      </c>
      <c r="AJ27" s="22">
        <f>AG27</f>
        <v>4287</v>
      </c>
      <c r="AK27" s="22"/>
      <c r="AL27" s="130"/>
      <c r="AM27" s="130"/>
      <c r="AN27" s="130"/>
      <c r="AO27" s="96"/>
      <c r="AP27" s="96"/>
      <c r="AQ27" s="96"/>
      <c r="AT27" s="18"/>
      <c r="AU27" s="18"/>
    </row>
    <row r="28" spans="2:47" ht="13.5" thickBot="1" x14ac:dyDescent="0.25">
      <c r="B28" s="62"/>
      <c r="C28" s="174"/>
      <c r="D28" s="175"/>
      <c r="E28" s="175"/>
      <c r="F28" s="176"/>
      <c r="G28" s="176"/>
      <c r="H28" s="176"/>
      <c r="I28" s="176"/>
      <c r="J28" s="176"/>
      <c r="K28" s="177"/>
      <c r="L28" s="176"/>
      <c r="M28" s="177"/>
      <c r="N28" s="176"/>
      <c r="O28" s="177"/>
      <c r="P28" s="176"/>
      <c r="Q28" s="177"/>
      <c r="R28" s="176"/>
      <c r="S28" s="177"/>
      <c r="T28" s="176"/>
      <c r="U28" s="177"/>
      <c r="V28" s="178"/>
      <c r="W28" s="177"/>
      <c r="X28" s="176"/>
      <c r="Y28" s="177"/>
      <c r="Z28" s="176"/>
      <c r="AA28" s="177"/>
      <c r="AB28" s="179"/>
      <c r="AC28" s="178"/>
      <c r="AD28" s="178"/>
      <c r="AE28" s="177"/>
      <c r="AF28" s="180"/>
      <c r="AG28" s="181"/>
      <c r="AJ28" s="22">
        <f>AG27</f>
        <v>4287</v>
      </c>
      <c r="AK28" s="22"/>
      <c r="AL28" s="130"/>
      <c r="AM28" s="130"/>
      <c r="AN28" s="130"/>
      <c r="AO28" s="96"/>
      <c r="AP28" s="96"/>
      <c r="AQ28" s="96"/>
      <c r="AT28" s="13"/>
      <c r="AU28" s="13"/>
    </row>
    <row r="29" spans="2:47" x14ac:dyDescent="0.2">
      <c r="B29" s="62" t="s">
        <v>26</v>
      </c>
      <c r="C29" s="138" t="s">
        <v>65</v>
      </c>
      <c r="D29" s="163"/>
      <c r="E29" s="164"/>
      <c r="F29" s="158"/>
      <c r="G29" s="65"/>
      <c r="H29" s="65"/>
      <c r="I29" s="66" t="s">
        <v>10</v>
      </c>
      <c r="J29" s="67"/>
      <c r="K29" s="68" t="s">
        <v>20</v>
      </c>
      <c r="L29" s="69" t="s">
        <v>0</v>
      </c>
      <c r="M29" s="68" t="s">
        <v>20</v>
      </c>
      <c r="N29" s="69" t="s">
        <v>11</v>
      </c>
      <c r="O29" s="68" t="s">
        <v>20</v>
      </c>
      <c r="P29" s="70" t="s">
        <v>12</v>
      </c>
      <c r="Q29" s="68" t="s">
        <v>20</v>
      </c>
      <c r="R29" s="71" t="s">
        <v>22</v>
      </c>
      <c r="S29" s="68" t="s">
        <v>20</v>
      </c>
      <c r="T29" s="70" t="s">
        <v>13</v>
      </c>
      <c r="U29" s="68" t="s">
        <v>20</v>
      </c>
      <c r="V29" s="66" t="s">
        <v>14</v>
      </c>
      <c r="W29" s="68" t="s">
        <v>20</v>
      </c>
      <c r="X29" s="69" t="s">
        <v>34</v>
      </c>
      <c r="Y29" s="68" t="s">
        <v>20</v>
      </c>
      <c r="Z29" s="70" t="s">
        <v>1</v>
      </c>
      <c r="AA29" s="68" t="s">
        <v>20</v>
      </c>
      <c r="AB29" s="145" t="s">
        <v>21</v>
      </c>
      <c r="AC29" s="66" t="s">
        <v>24</v>
      </c>
      <c r="AD29" s="66" t="s">
        <v>25</v>
      </c>
      <c r="AE29" s="74" t="s">
        <v>20</v>
      </c>
      <c r="AF29" s="79"/>
      <c r="AG29" s="77" t="s">
        <v>2</v>
      </c>
      <c r="AJ29" s="23">
        <f>AG33</f>
        <v>4200</v>
      </c>
      <c r="AK29" s="23"/>
      <c r="AL29" s="124" t="s">
        <v>59</v>
      </c>
      <c r="AM29" s="124" t="s">
        <v>59</v>
      </c>
      <c r="AN29" s="124" t="s">
        <v>59</v>
      </c>
      <c r="AO29" s="124" t="s">
        <v>60</v>
      </c>
      <c r="AP29" s="124" t="s">
        <v>61</v>
      </c>
      <c r="AQ29" s="124" t="s">
        <v>62</v>
      </c>
      <c r="AT29" s="15"/>
      <c r="AU29" s="14"/>
    </row>
    <row r="30" spans="2:47" x14ac:dyDescent="0.2">
      <c r="B30" s="62"/>
      <c r="C30" s="139" t="s">
        <v>17</v>
      </c>
      <c r="D30" s="162" t="s">
        <v>99</v>
      </c>
      <c r="E30" s="162" t="s">
        <v>100</v>
      </c>
      <c r="F30" s="161" t="s">
        <v>102</v>
      </c>
      <c r="G30" s="34" t="s">
        <v>105</v>
      </c>
      <c r="H30" s="153" t="s">
        <v>106</v>
      </c>
      <c r="I30" s="36" t="s">
        <v>54</v>
      </c>
      <c r="J30" s="36"/>
      <c r="K30" s="51"/>
      <c r="L30" s="37" t="s">
        <v>18</v>
      </c>
      <c r="M30" s="51"/>
      <c r="N30" s="37" t="s">
        <v>18</v>
      </c>
      <c r="O30" s="51"/>
      <c r="P30" s="38" t="s">
        <v>19</v>
      </c>
      <c r="Q30" s="51"/>
      <c r="R30" s="38" t="s">
        <v>19</v>
      </c>
      <c r="S30" s="51"/>
      <c r="T30" s="38" t="s">
        <v>18</v>
      </c>
      <c r="U30" s="51"/>
      <c r="V30" s="36" t="s">
        <v>19</v>
      </c>
      <c r="W30" s="51"/>
      <c r="X30" s="37" t="s">
        <v>19</v>
      </c>
      <c r="Y30" s="51"/>
      <c r="Z30" s="38" t="s">
        <v>18</v>
      </c>
      <c r="AA30" s="51"/>
      <c r="AB30" s="146" t="s">
        <v>18</v>
      </c>
      <c r="AC30" s="36" t="s">
        <v>18</v>
      </c>
      <c r="AD30" s="39" t="s">
        <v>55</v>
      </c>
      <c r="AE30" s="38"/>
      <c r="AF30" s="63"/>
      <c r="AG30" s="78" t="s">
        <v>63</v>
      </c>
      <c r="AJ30" s="23">
        <f>AG33</f>
        <v>4200</v>
      </c>
      <c r="AK30" s="23"/>
      <c r="AL30" s="125" t="s">
        <v>21</v>
      </c>
      <c r="AM30" s="125" t="s">
        <v>24</v>
      </c>
      <c r="AN30" s="125" t="s">
        <v>58</v>
      </c>
      <c r="AO30" s="126" t="s">
        <v>58</v>
      </c>
      <c r="AP30" s="126" t="s">
        <v>58</v>
      </c>
      <c r="AQ30" s="126" t="s">
        <v>58</v>
      </c>
      <c r="AT30" s="15"/>
      <c r="AU30" s="14"/>
    </row>
    <row r="31" spans="2:47" x14ac:dyDescent="0.2">
      <c r="B31" s="62"/>
      <c r="C31" s="140"/>
      <c r="D31" s="40" t="s">
        <v>121</v>
      </c>
      <c r="E31" s="40" t="s">
        <v>138</v>
      </c>
      <c r="F31" s="156" t="s">
        <v>103</v>
      </c>
      <c r="G31" s="166"/>
      <c r="H31" s="86"/>
      <c r="I31" s="45">
        <v>10.4</v>
      </c>
      <c r="J31" s="45"/>
      <c r="K31" s="82">
        <f>INT(IF(J31="E",(IF((AND(I31&gt;10.99)*(I31&lt;14.21)),(14.3-I31)/0.1*10,(IF((AND(I31&gt;6)*(I31&lt;11.01)),(12.65-I31)/0.05*10,0))))+50,(IF((AND(I31&gt;10.99)*(I31&lt;14.21)),(14.3-I31)/0.1*10,(IF((AND(I31&gt;6)*(I31&lt;11.01)),(12.65-I31)/0.05*10,0))))))</f>
        <v>450</v>
      </c>
      <c r="L31" s="45">
        <v>3.28</v>
      </c>
      <c r="M31" s="82">
        <f>INT(IF(L31&lt;1,0,(L31-0.945)/0.055)*10)</f>
        <v>424</v>
      </c>
      <c r="N31" s="48"/>
      <c r="O31" s="82">
        <f>INT(IF(N31&lt;3,0,(N31-2.85)/0.15)*10)</f>
        <v>0</v>
      </c>
      <c r="P31" s="43"/>
      <c r="Q31" s="82">
        <f>INT(IF(P31&lt;5,0,(P31-4)/1)*10)</f>
        <v>0</v>
      </c>
      <c r="R31" s="44"/>
      <c r="S31" s="132">
        <f>INT(IF(R31&lt;30,0,(R31-27)/3)*10)</f>
        <v>0</v>
      </c>
      <c r="T31" s="45"/>
      <c r="U31" s="82">
        <f>INT(IF(T31&lt;2.2,0,(T31-2.135)/0.065)*10)</f>
        <v>0</v>
      </c>
      <c r="V31" s="44"/>
      <c r="W31" s="82">
        <f>INT(IF(V31&lt;5,0,(V31-4.3)/0.7)*10)</f>
        <v>0</v>
      </c>
      <c r="X31" s="34"/>
      <c r="Y31" s="82">
        <f>INT(IF(X31&lt;10,0,(X31-9)/1)*10)</f>
        <v>0</v>
      </c>
      <c r="Z31" s="45">
        <v>13.6</v>
      </c>
      <c r="AA31" s="82">
        <f>INT(IF(Z31&lt;5,0,(Z31-4.25)/0.75)*10)</f>
        <v>124</v>
      </c>
      <c r="AB31" s="144"/>
      <c r="AC31" s="43"/>
      <c r="AD31" s="46"/>
      <c r="AE31" s="110">
        <f>IF(AF31="ANO",(MAX(AL31:AN31)),0)</f>
        <v>0</v>
      </c>
      <c r="AF31" s="115" t="str">
        <f>IF(AND(ISNUMBER(AB31))*((ISNUMBER(AC31)))*(((ISNUMBER(AD31)))),"NE",IF(AND(ISNUMBER(AB31))*((ISNUMBER(AC31))),"NE",IF(AND(ISNUMBER(AB31))*((ISNUMBER(AD31))),"NE",IF(AND(ISNUMBER(AC31))*((ISNUMBER(AD31))),"NE",IF(AND(AB31="")*((AC31=""))*(((AD31=""))),"NE","ANO")))))</f>
        <v>NE</v>
      </c>
      <c r="AG31" s="80">
        <f>SUM(K31+M31+O31+Q31+S31+U31+W31+Y31+AA31+AE31)</f>
        <v>998</v>
      </c>
      <c r="AH31" s="28"/>
      <c r="AJ31" s="24">
        <f>AG33</f>
        <v>4200</v>
      </c>
      <c r="AK31" s="24"/>
      <c r="AL31" s="105">
        <f>INT(IF(AB31&lt;25,0,(AB31-23.5)/1.5)*10)</f>
        <v>0</v>
      </c>
      <c r="AM31" s="105">
        <f>INT(IF(AC31&lt;120,0,(AC31-117.6)/2.4)*10)</f>
        <v>0</v>
      </c>
      <c r="AN31" s="105">
        <f>INT(IF(AO31&gt;=441,0,(442.5-AO31)/2.5)*10)</f>
        <v>0</v>
      </c>
      <c r="AO31" s="127" t="str">
        <f>IF(AND(AP31=0,AQ31=0),"",AP31*60+AQ31)</f>
        <v/>
      </c>
      <c r="AP31" s="127">
        <f>HOUR(AD31)</f>
        <v>0</v>
      </c>
      <c r="AQ31" s="127">
        <f>MINUTE(AD31)</f>
        <v>0</v>
      </c>
      <c r="AT31" s="95">
        <f>D29</f>
        <v>0</v>
      </c>
      <c r="AU31" s="94" t="str">
        <f>IF(A31="A","QD","")</f>
        <v/>
      </c>
    </row>
    <row r="32" spans="2:47" x14ac:dyDescent="0.2">
      <c r="B32" s="62"/>
      <c r="C32" s="140"/>
      <c r="D32" s="47"/>
      <c r="E32" s="47" t="s">
        <v>139</v>
      </c>
      <c r="F32" s="157" t="s">
        <v>104</v>
      </c>
      <c r="G32" s="166"/>
      <c r="H32" s="182">
        <f>SUM(G32-G31)</f>
        <v>0</v>
      </c>
      <c r="I32" s="41">
        <v>8.6999999999999993</v>
      </c>
      <c r="J32" s="41"/>
      <c r="K32" s="82">
        <f>INT(IF(J32="E",(IF((AND(I32&gt;10.99)*(I32&lt;14.21)),(14.3-I32)/0.1*10,(IF((AND(I32&gt;6)*(I32&lt;11.01)),(12.65-I32)/0.05*10,0))))+50,(IF((AND(I32&gt;10.99)*(I32&lt;14.21)),(14.3-I32)/0.1*10,(IF((AND(I32&gt;6)*(I32&lt;11.01)),(12.65-I32)/0.05*10,0))))))</f>
        <v>790</v>
      </c>
      <c r="L32" s="41">
        <v>4.5</v>
      </c>
      <c r="M32" s="82">
        <f>INT(IF(L32&lt;1,0,(L32-0.945)/0.055)*10)</f>
        <v>646</v>
      </c>
      <c r="N32" s="42">
        <v>10.17</v>
      </c>
      <c r="O32" s="82">
        <f>INT(IF(N32&lt;3,0,(N32-2.85)/0.15)*10)</f>
        <v>488</v>
      </c>
      <c r="P32" s="43"/>
      <c r="Q32" s="82">
        <f>INT(IF(P32&lt;5,0,(P32-4)/1)*10)</f>
        <v>0</v>
      </c>
      <c r="R32" s="44"/>
      <c r="S32" s="132">
        <f>INT(IF(R32&lt;30,0,(R32-27)/3)*10)</f>
        <v>0</v>
      </c>
      <c r="T32" s="41"/>
      <c r="U32" s="82">
        <f>INT(IF(T32&lt;2.2,0,(T32-2.135)/0.065)*10)</f>
        <v>0</v>
      </c>
      <c r="V32" s="44"/>
      <c r="W32" s="82">
        <f>INT(IF(V32&lt;5,0,(V32-4.3)/0.7)*10)</f>
        <v>0</v>
      </c>
      <c r="X32" s="34"/>
      <c r="Y32" s="82">
        <f>INT(IF(X32&lt;10,0,(X32-9)/1)*10)</f>
        <v>0</v>
      </c>
      <c r="Z32" s="45"/>
      <c r="AA32" s="82">
        <f>INT(IF(Z32&lt;5,0,(Z32-4.25)/0.75)*10)</f>
        <v>0</v>
      </c>
      <c r="AB32" s="144"/>
      <c r="AC32" s="43"/>
      <c r="AD32" s="59">
        <v>8.5416666666666655E-2</v>
      </c>
      <c r="AE32" s="110">
        <f>IF(AF32="ANO",(MAX(AL32:AN32)),0)</f>
        <v>1278</v>
      </c>
      <c r="AF32" s="115" t="str">
        <f>IF(AND(ISNUMBER(AB32))*((ISNUMBER(AC32)))*(((ISNUMBER(AD32)))),"NE",IF(AND(ISNUMBER(AB32))*((ISNUMBER(AC32))),"NE",IF(AND(ISNUMBER(AB32))*((ISNUMBER(AD32))),"NE",IF(AND(ISNUMBER(AC32))*((ISNUMBER(AD32))),"NE",IF(AND(AB32="")*((AC32=""))*(((AD32=""))),"NE","ANO")))))</f>
        <v>ANO</v>
      </c>
      <c r="AG32" s="81">
        <f>SUM(K32+M32+O32+Q32+S32+U32+W32+Y32+AA32+AE32)</f>
        <v>3202</v>
      </c>
      <c r="AH32" s="28"/>
      <c r="AJ32" s="24">
        <f>AG33</f>
        <v>4200</v>
      </c>
      <c r="AK32" s="24"/>
      <c r="AL32" s="105">
        <f>INT(IF(AB32&lt;25,0,(AB32-23.5)/1.5)*10)</f>
        <v>0</v>
      </c>
      <c r="AM32" s="105">
        <f>INT(IF(AC32&lt;120,0,(AC32-117.6)/2.4)*10)</f>
        <v>0</v>
      </c>
      <c r="AN32" s="105">
        <f>INT(IF(AO32&gt;=441,0,(442.5-AO32)/2.5)*10)</f>
        <v>1278</v>
      </c>
      <c r="AO32" s="127">
        <f>IF(AND(AP32=0,AQ32=0),"",AP32*60+AQ32)</f>
        <v>123</v>
      </c>
      <c r="AP32" s="127">
        <f>HOUR(AD32)</f>
        <v>2</v>
      </c>
      <c r="AQ32" s="127">
        <f>MINUTE(AD32)</f>
        <v>3</v>
      </c>
      <c r="AT32" s="95">
        <f>D29</f>
        <v>0</v>
      </c>
      <c r="AU32" s="94" t="str">
        <f>IF(A32="A","QD","")</f>
        <v/>
      </c>
    </row>
    <row r="33" spans="2:47" ht="13.5" thickBot="1" x14ac:dyDescent="0.25">
      <c r="B33" s="62"/>
      <c r="C33" s="141"/>
      <c r="D33" s="49"/>
      <c r="E33" s="49"/>
      <c r="F33" s="160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97" t="s">
        <v>101</v>
      </c>
      <c r="AF33" s="64"/>
      <c r="AG33" s="99">
        <f>SUM(AG31:AG32)</f>
        <v>4200</v>
      </c>
      <c r="AJ33" s="22">
        <f>AG33</f>
        <v>4200</v>
      </c>
      <c r="AK33" s="22"/>
      <c r="AL33" s="130"/>
      <c r="AM33" s="130"/>
      <c r="AN33" s="130"/>
      <c r="AO33" s="96"/>
      <c r="AP33" s="96"/>
      <c r="AQ33" s="96"/>
    </row>
    <row r="34" spans="2:47" ht="13.5" thickBot="1" x14ac:dyDescent="0.25">
      <c r="B34" s="62"/>
      <c r="C34" s="174"/>
      <c r="D34" s="175"/>
      <c r="E34" s="175"/>
      <c r="F34" s="176"/>
      <c r="G34" s="176"/>
      <c r="H34" s="176"/>
      <c r="I34" s="176"/>
      <c r="J34" s="176"/>
      <c r="K34" s="177"/>
      <c r="L34" s="176"/>
      <c r="M34" s="177"/>
      <c r="N34" s="176"/>
      <c r="O34" s="177"/>
      <c r="P34" s="176"/>
      <c r="Q34" s="177"/>
      <c r="R34" s="176"/>
      <c r="S34" s="177"/>
      <c r="T34" s="176"/>
      <c r="U34" s="177"/>
      <c r="V34" s="178"/>
      <c r="W34" s="177"/>
      <c r="X34" s="176"/>
      <c r="Y34" s="177"/>
      <c r="Z34" s="176"/>
      <c r="AA34" s="177"/>
      <c r="AB34" s="179"/>
      <c r="AC34" s="178"/>
      <c r="AD34" s="178"/>
      <c r="AE34" s="177"/>
      <c r="AF34" s="180"/>
      <c r="AG34" s="181"/>
      <c r="AJ34" s="22">
        <f>AG33</f>
        <v>4200</v>
      </c>
      <c r="AK34" s="22"/>
      <c r="AL34" s="130"/>
      <c r="AM34" s="130"/>
      <c r="AN34" s="130"/>
      <c r="AO34" s="96"/>
      <c r="AP34" s="96"/>
      <c r="AQ34" s="96"/>
    </row>
    <row r="35" spans="2:47" x14ac:dyDescent="0.2">
      <c r="B35" s="62" t="s">
        <v>27</v>
      </c>
      <c r="C35" s="138" t="s">
        <v>90</v>
      </c>
      <c r="D35" s="163"/>
      <c r="E35" s="164"/>
      <c r="F35" s="149"/>
      <c r="G35" s="65"/>
      <c r="H35" s="65"/>
      <c r="I35" s="66" t="s">
        <v>10</v>
      </c>
      <c r="J35" s="67"/>
      <c r="K35" s="68" t="s">
        <v>20</v>
      </c>
      <c r="L35" s="69" t="s">
        <v>0</v>
      </c>
      <c r="M35" s="68" t="s">
        <v>20</v>
      </c>
      <c r="N35" s="69" t="s">
        <v>11</v>
      </c>
      <c r="O35" s="68" t="s">
        <v>20</v>
      </c>
      <c r="P35" s="70" t="s">
        <v>12</v>
      </c>
      <c r="Q35" s="68" t="s">
        <v>20</v>
      </c>
      <c r="R35" s="71" t="s">
        <v>22</v>
      </c>
      <c r="S35" s="68" t="s">
        <v>20</v>
      </c>
      <c r="T35" s="70" t="s">
        <v>13</v>
      </c>
      <c r="U35" s="68" t="s">
        <v>20</v>
      </c>
      <c r="V35" s="66" t="s">
        <v>14</v>
      </c>
      <c r="W35" s="68" t="s">
        <v>20</v>
      </c>
      <c r="X35" s="69" t="s">
        <v>34</v>
      </c>
      <c r="Y35" s="68" t="s">
        <v>20</v>
      </c>
      <c r="Z35" s="70" t="s">
        <v>1</v>
      </c>
      <c r="AA35" s="68" t="s">
        <v>20</v>
      </c>
      <c r="AB35" s="145" t="s">
        <v>21</v>
      </c>
      <c r="AC35" s="66" t="s">
        <v>24</v>
      </c>
      <c r="AD35" s="66" t="s">
        <v>25</v>
      </c>
      <c r="AE35" s="74" t="s">
        <v>20</v>
      </c>
      <c r="AF35" s="79"/>
      <c r="AG35" s="77" t="s">
        <v>2</v>
      </c>
      <c r="AJ35" s="23">
        <f>AG39</f>
        <v>4171</v>
      </c>
      <c r="AK35" s="23"/>
      <c r="AL35" s="124" t="s">
        <v>59</v>
      </c>
      <c r="AM35" s="124" t="s">
        <v>59</v>
      </c>
      <c r="AN35" s="124" t="s">
        <v>59</v>
      </c>
      <c r="AO35" s="124" t="s">
        <v>60</v>
      </c>
      <c r="AP35" s="124" t="s">
        <v>61</v>
      </c>
      <c r="AQ35" s="124" t="s">
        <v>62</v>
      </c>
    </row>
    <row r="36" spans="2:47" x14ac:dyDescent="0.2">
      <c r="B36" s="62"/>
      <c r="C36" s="139" t="s">
        <v>17</v>
      </c>
      <c r="D36" s="162" t="s">
        <v>99</v>
      </c>
      <c r="E36" s="162" t="s">
        <v>100</v>
      </c>
      <c r="F36" s="161" t="s">
        <v>102</v>
      </c>
      <c r="G36" s="34" t="s">
        <v>105</v>
      </c>
      <c r="H36" s="153" t="s">
        <v>106</v>
      </c>
      <c r="I36" s="36" t="s">
        <v>54</v>
      </c>
      <c r="J36" s="36"/>
      <c r="K36" s="51"/>
      <c r="L36" s="37" t="s">
        <v>18</v>
      </c>
      <c r="M36" s="51"/>
      <c r="N36" s="37" t="s">
        <v>18</v>
      </c>
      <c r="O36" s="51"/>
      <c r="P36" s="38" t="s">
        <v>19</v>
      </c>
      <c r="Q36" s="51"/>
      <c r="R36" s="38" t="s">
        <v>19</v>
      </c>
      <c r="S36" s="51"/>
      <c r="T36" s="38" t="s">
        <v>18</v>
      </c>
      <c r="U36" s="51"/>
      <c r="V36" s="36" t="s">
        <v>19</v>
      </c>
      <c r="W36" s="51"/>
      <c r="X36" s="37" t="s">
        <v>19</v>
      </c>
      <c r="Y36" s="51"/>
      <c r="Z36" s="38" t="s">
        <v>18</v>
      </c>
      <c r="AA36" s="51"/>
      <c r="AB36" s="146" t="s">
        <v>18</v>
      </c>
      <c r="AC36" s="36" t="s">
        <v>18</v>
      </c>
      <c r="AD36" s="39" t="s">
        <v>55</v>
      </c>
      <c r="AE36" s="38"/>
      <c r="AF36" s="63"/>
      <c r="AG36" s="78" t="s">
        <v>63</v>
      </c>
      <c r="AJ36" s="23">
        <f>AG39</f>
        <v>4171</v>
      </c>
      <c r="AK36" s="23"/>
      <c r="AL36" s="125" t="s">
        <v>21</v>
      </c>
      <c r="AM36" s="125" t="s">
        <v>24</v>
      </c>
      <c r="AN36" s="125" t="s">
        <v>58</v>
      </c>
      <c r="AO36" s="126" t="s">
        <v>58</v>
      </c>
      <c r="AP36" s="126" t="s">
        <v>58</v>
      </c>
      <c r="AQ36" s="126" t="s">
        <v>58</v>
      </c>
    </row>
    <row r="37" spans="2:47" x14ac:dyDescent="0.2">
      <c r="B37" s="62"/>
      <c r="C37" s="140"/>
      <c r="D37" s="40" t="s">
        <v>167</v>
      </c>
      <c r="E37" s="40" t="s">
        <v>110</v>
      </c>
      <c r="F37" s="156" t="s">
        <v>103</v>
      </c>
      <c r="G37" s="166"/>
      <c r="H37" s="86"/>
      <c r="I37" s="45">
        <v>11.3</v>
      </c>
      <c r="J37" s="45"/>
      <c r="K37" s="82">
        <f>INT(IF(J37="E",(IF((AND(I37&gt;10.99)*(I37&lt;14.21)),(14.3-I37)/0.1*10,(IF((AND(I37&gt;6)*(I37&lt;11.01)),(12.65-I37)/0.05*10,0))))+50,(IF((AND(I37&gt;10.99)*(I37&lt;14.21)),(14.3-I37)/0.1*10,(IF((AND(I37&gt;6)*(I37&lt;11.01)),(12.65-I37)/0.05*10,0))))))</f>
        <v>300</v>
      </c>
      <c r="L37" s="45">
        <v>2.92</v>
      </c>
      <c r="M37" s="82">
        <f>INT(IF(L37&lt;1,0,(L37-0.945)/0.055)*10)</f>
        <v>359</v>
      </c>
      <c r="N37" s="48"/>
      <c r="O37" s="82">
        <f>INT(IF(N37&lt;3,0,(N37-2.85)/0.15)*10)</f>
        <v>0</v>
      </c>
      <c r="P37" s="43"/>
      <c r="Q37" s="82">
        <f>INT(IF(P37&lt;5,0,(P37-4)/1)*10)</f>
        <v>0</v>
      </c>
      <c r="R37" s="44"/>
      <c r="S37" s="132">
        <f>INT(IF(R37&lt;30,0,(R37-27)/3)*10)</f>
        <v>0</v>
      </c>
      <c r="T37" s="45"/>
      <c r="U37" s="82">
        <f>INT(IF(T37&lt;2.2,0,(T37-2.135)/0.065)*10)</f>
        <v>0</v>
      </c>
      <c r="V37" s="44"/>
      <c r="W37" s="82">
        <f>INT(IF(V37&lt;5,0,(V37-4.3)/0.7)*10)</f>
        <v>0</v>
      </c>
      <c r="X37" s="34"/>
      <c r="Y37" s="82">
        <f>INT(IF(X37&lt;10,0,(X37-9)/1)*10)</f>
        <v>0</v>
      </c>
      <c r="Z37" s="45">
        <v>11.1</v>
      </c>
      <c r="AA37" s="82">
        <f>INT(IF(Z37&lt;5,0,(Z37-4.25)/0.75)*10)</f>
        <v>91</v>
      </c>
      <c r="AB37" s="144"/>
      <c r="AC37" s="43"/>
      <c r="AD37" s="46"/>
      <c r="AE37" s="110">
        <f>IF(AF37="ANO",(MAX(AL37:AN37)),0)</f>
        <v>0</v>
      </c>
      <c r="AF37" s="115" t="str">
        <f>IF(AND(ISNUMBER(AB37))*((ISNUMBER(AC37)))*(((ISNUMBER(AD37)))),"NE",IF(AND(ISNUMBER(AB37))*((ISNUMBER(AC37))),"NE",IF(AND(ISNUMBER(AB37))*((ISNUMBER(AD37))),"NE",IF(AND(ISNUMBER(AC37))*((ISNUMBER(AD37))),"NE",IF(AND(AB37="")*((AC37=""))*(((AD37=""))),"NE","ANO")))))</f>
        <v>NE</v>
      </c>
      <c r="AG37" s="80">
        <f>SUM(K37+M37+O37+Q37+S37+U37+W37+Y37+AA37+AE37)</f>
        <v>750</v>
      </c>
      <c r="AJ37" s="24">
        <f>AG39</f>
        <v>4171</v>
      </c>
      <c r="AK37" s="24"/>
      <c r="AL37" s="105">
        <f>INT(IF(AB37&lt;25,0,(AB37-23.5)/1.5)*10)</f>
        <v>0</v>
      </c>
      <c r="AM37" s="105">
        <f>INT(IF(AC37&lt;120,0,(AC37-117.6)/2.4)*10)</f>
        <v>0</v>
      </c>
      <c r="AN37" s="105">
        <f>INT(IF(AO37&gt;=441,0,(442.5-AO37)/2.5)*10)</f>
        <v>0</v>
      </c>
      <c r="AO37" s="127" t="str">
        <f>IF(AND(AP37=0,AQ37=0),"",AP37*60+AQ37)</f>
        <v/>
      </c>
      <c r="AP37" s="127">
        <f>HOUR(AD37)</f>
        <v>0</v>
      </c>
      <c r="AQ37" s="127">
        <f>MINUTE(AD37)</f>
        <v>0</v>
      </c>
      <c r="AT37" s="95">
        <f>D35</f>
        <v>0</v>
      </c>
      <c r="AU37" s="94" t="str">
        <f>IF(A37="A","QD","")</f>
        <v/>
      </c>
    </row>
    <row r="38" spans="2:47" x14ac:dyDescent="0.2">
      <c r="B38" s="62"/>
      <c r="C38" s="140"/>
      <c r="D38" s="47"/>
      <c r="E38" s="47" t="s">
        <v>110</v>
      </c>
      <c r="F38" s="157" t="s">
        <v>104</v>
      </c>
      <c r="G38" s="166"/>
      <c r="H38" s="182">
        <f>SUM(G38-G37)</f>
        <v>0</v>
      </c>
      <c r="I38" s="41">
        <v>8.3000000000000007</v>
      </c>
      <c r="J38" s="41"/>
      <c r="K38" s="82">
        <f>INT(IF(J38="E",(IF((AND(I38&gt;10.99)*(I38&lt;14.21)),(14.3-I38)/0.1*10,(IF((AND(I38&gt;6)*(I38&lt;11.01)),(12.65-I38)/0.05*10,0))))+50,(IF((AND(I38&gt;10.99)*(I38&lt;14.21)),(14.3-I38)/0.1*10,(IF((AND(I38&gt;6)*(I38&lt;11.01)),(12.65-I38)/0.05*10,0))))))</f>
        <v>870</v>
      </c>
      <c r="L38" s="41">
        <v>4.9000000000000004</v>
      </c>
      <c r="M38" s="82">
        <f>INT(IF(L38&lt;1,0,(L38-0.945)/0.055)*10)</f>
        <v>719</v>
      </c>
      <c r="N38" s="42">
        <v>11.58</v>
      </c>
      <c r="O38" s="82">
        <f>INT(IF(N38&lt;3,0,(N38-2.85)/0.15)*10)</f>
        <v>582</v>
      </c>
      <c r="P38" s="43"/>
      <c r="Q38" s="82">
        <f>INT(IF(P38&lt;5,0,(P38-4)/1)*10)</f>
        <v>0</v>
      </c>
      <c r="R38" s="44"/>
      <c r="S38" s="132">
        <f>INT(IF(R38&lt;30,0,(R38-27)/3)*10)</f>
        <v>0</v>
      </c>
      <c r="T38" s="41"/>
      <c r="U38" s="82">
        <f>INT(IF(T38&lt;2.2,0,(T38-2.135)/0.065)*10)</f>
        <v>0</v>
      </c>
      <c r="V38" s="44"/>
      <c r="W38" s="82">
        <f>INT(IF(V38&lt;5,0,(V38-4.3)/0.7)*10)</f>
        <v>0</v>
      </c>
      <c r="X38" s="34"/>
      <c r="Y38" s="82">
        <f>INT(IF(X38&lt;10,0,(X38-9)/1)*10)</f>
        <v>0</v>
      </c>
      <c r="Z38" s="45"/>
      <c r="AA38" s="82">
        <f>INT(IF(Z38&lt;5,0,(Z38-4.25)/0.75)*10)</f>
        <v>0</v>
      </c>
      <c r="AB38" s="144"/>
      <c r="AC38" s="43"/>
      <c r="AD38" s="59">
        <v>9.0335648148148151E-2</v>
      </c>
      <c r="AE38" s="110">
        <f>IF(AF38="ANO",(MAX(AL38:AN38)),0)</f>
        <v>1250</v>
      </c>
      <c r="AF38" s="115" t="str">
        <f>IF(AND(ISNUMBER(AB38))*((ISNUMBER(AC38)))*(((ISNUMBER(AD38)))),"NE",IF(AND(ISNUMBER(AB38))*((ISNUMBER(AC38))),"NE",IF(AND(ISNUMBER(AB38))*((ISNUMBER(AD38))),"NE",IF(AND(ISNUMBER(AC38))*((ISNUMBER(AD38))),"NE",IF(AND(AB38="")*((AC38=""))*(((AD38=""))),"NE","ANO")))))</f>
        <v>ANO</v>
      </c>
      <c r="AG38" s="81">
        <f>SUM(K38+M38+O38+Q38+S38+U38+W38+Y38+AA38+AE38)</f>
        <v>3421</v>
      </c>
      <c r="AJ38" s="24">
        <f>AG39</f>
        <v>4171</v>
      </c>
      <c r="AK38" s="24"/>
      <c r="AL38" s="105">
        <f>INT(IF(AB38&lt;25,0,(AB38-23.5)/1.5)*10)</f>
        <v>0</v>
      </c>
      <c r="AM38" s="105">
        <f>INT(IF(AC38&lt;120,0,(AC38-117.6)/2.4)*10)</f>
        <v>0</v>
      </c>
      <c r="AN38" s="105">
        <f>INT(IF(AO38&gt;=441,0,(442.5-AO38)/2.5)*10)</f>
        <v>1250</v>
      </c>
      <c r="AO38" s="127">
        <f>IF(AND(AP38=0,AQ38=0),"",AP38*60+AQ38)</f>
        <v>130</v>
      </c>
      <c r="AP38" s="127">
        <f>HOUR(AD38)</f>
        <v>2</v>
      </c>
      <c r="AQ38" s="127">
        <f>MINUTE(AD38)</f>
        <v>10</v>
      </c>
      <c r="AT38" s="95">
        <f>D35</f>
        <v>0</v>
      </c>
      <c r="AU38" s="94" t="str">
        <f>IF(A38="A","QD","")</f>
        <v/>
      </c>
    </row>
    <row r="39" spans="2:47" ht="13.5" thickBot="1" x14ac:dyDescent="0.25">
      <c r="B39" s="62"/>
      <c r="C39" s="141"/>
      <c r="D39" s="49"/>
      <c r="E39" s="49"/>
      <c r="F39" s="16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97" t="s">
        <v>101</v>
      </c>
      <c r="AF39" s="190"/>
      <c r="AG39" s="99">
        <f>SUM(AG37:AG38)</f>
        <v>4171</v>
      </c>
      <c r="AJ39" s="22">
        <f>AG39</f>
        <v>4171</v>
      </c>
      <c r="AK39" s="22"/>
      <c r="AL39" s="130"/>
      <c r="AM39" s="130"/>
      <c r="AN39" s="130"/>
      <c r="AO39" s="96"/>
      <c r="AP39" s="96"/>
      <c r="AQ39" s="96"/>
      <c r="AT39" s="18"/>
      <c r="AU39" s="18"/>
    </row>
    <row r="40" spans="2:47" ht="13.5" thickBot="1" x14ac:dyDescent="0.25">
      <c r="B40" s="62"/>
      <c r="C40" s="174"/>
      <c r="D40" s="175"/>
      <c r="E40" s="175"/>
      <c r="F40" s="176"/>
      <c r="G40" s="176"/>
      <c r="H40" s="176"/>
      <c r="I40" s="176"/>
      <c r="J40" s="176"/>
      <c r="K40" s="177"/>
      <c r="L40" s="176"/>
      <c r="M40" s="177"/>
      <c r="N40" s="176"/>
      <c r="O40" s="177"/>
      <c r="P40" s="176"/>
      <c r="Q40" s="177"/>
      <c r="R40" s="176"/>
      <c r="S40" s="177"/>
      <c r="T40" s="176"/>
      <c r="U40" s="177"/>
      <c r="V40" s="178"/>
      <c r="W40" s="177"/>
      <c r="X40" s="176"/>
      <c r="Y40" s="177"/>
      <c r="Z40" s="176"/>
      <c r="AA40" s="177"/>
      <c r="AB40" s="179"/>
      <c r="AC40" s="178"/>
      <c r="AD40" s="178"/>
      <c r="AE40" s="177"/>
      <c r="AF40" s="180"/>
      <c r="AG40" s="181"/>
      <c r="AJ40" s="22">
        <f>AG39</f>
        <v>4171</v>
      </c>
      <c r="AK40" s="22"/>
      <c r="AL40" s="130"/>
      <c r="AM40" s="130"/>
      <c r="AN40" s="130"/>
      <c r="AO40" s="96"/>
      <c r="AP40" s="96"/>
      <c r="AQ40" s="96"/>
      <c r="AT40" s="13"/>
      <c r="AU40" s="13"/>
    </row>
    <row r="41" spans="2:47" x14ac:dyDescent="0.2">
      <c r="B41" s="62" t="s">
        <v>28</v>
      </c>
      <c r="C41" s="138" t="s">
        <v>81</v>
      </c>
      <c r="D41" s="163"/>
      <c r="E41" s="164"/>
      <c r="F41" s="158"/>
      <c r="G41" s="65"/>
      <c r="H41" s="65"/>
      <c r="I41" s="66" t="s">
        <v>10</v>
      </c>
      <c r="J41" s="67"/>
      <c r="K41" s="68" t="s">
        <v>20</v>
      </c>
      <c r="L41" s="69" t="s">
        <v>0</v>
      </c>
      <c r="M41" s="68" t="s">
        <v>20</v>
      </c>
      <c r="N41" s="69" t="s">
        <v>11</v>
      </c>
      <c r="O41" s="68" t="s">
        <v>20</v>
      </c>
      <c r="P41" s="70" t="s">
        <v>12</v>
      </c>
      <c r="Q41" s="68" t="s">
        <v>20</v>
      </c>
      <c r="R41" s="71" t="s">
        <v>22</v>
      </c>
      <c r="S41" s="68" t="s">
        <v>20</v>
      </c>
      <c r="T41" s="70" t="s">
        <v>13</v>
      </c>
      <c r="U41" s="68" t="s">
        <v>20</v>
      </c>
      <c r="V41" s="66" t="s">
        <v>14</v>
      </c>
      <c r="W41" s="68" t="s">
        <v>20</v>
      </c>
      <c r="X41" s="69" t="s">
        <v>34</v>
      </c>
      <c r="Y41" s="68" t="s">
        <v>20</v>
      </c>
      <c r="Z41" s="70" t="s">
        <v>1</v>
      </c>
      <c r="AA41" s="68" t="s">
        <v>20</v>
      </c>
      <c r="AB41" s="145" t="s">
        <v>21</v>
      </c>
      <c r="AC41" s="66" t="s">
        <v>24</v>
      </c>
      <c r="AD41" s="66" t="s">
        <v>25</v>
      </c>
      <c r="AE41" s="74" t="s">
        <v>20</v>
      </c>
      <c r="AF41" s="79"/>
      <c r="AG41" s="77" t="s">
        <v>2</v>
      </c>
      <c r="AJ41" s="75">
        <f>AG45</f>
        <v>4098</v>
      </c>
      <c r="AK41" s="75"/>
      <c r="AL41" s="124" t="s">
        <v>59</v>
      </c>
      <c r="AM41" s="124" t="s">
        <v>59</v>
      </c>
      <c r="AN41" s="124" t="s">
        <v>59</v>
      </c>
      <c r="AO41" s="124" t="s">
        <v>60</v>
      </c>
      <c r="AP41" s="124" t="s">
        <v>61</v>
      </c>
      <c r="AQ41" s="124" t="s">
        <v>62</v>
      </c>
      <c r="AT41" s="15"/>
      <c r="AU41" s="14"/>
    </row>
    <row r="42" spans="2:47" x14ac:dyDescent="0.2">
      <c r="B42" s="62"/>
      <c r="C42" s="139" t="s">
        <v>17</v>
      </c>
      <c r="D42" s="162" t="s">
        <v>99</v>
      </c>
      <c r="E42" s="162" t="s">
        <v>100</v>
      </c>
      <c r="F42" s="161" t="s">
        <v>102</v>
      </c>
      <c r="G42" s="34" t="s">
        <v>105</v>
      </c>
      <c r="H42" s="153" t="s">
        <v>106</v>
      </c>
      <c r="I42" s="36" t="s">
        <v>54</v>
      </c>
      <c r="J42" s="36"/>
      <c r="K42" s="51"/>
      <c r="L42" s="37" t="s">
        <v>18</v>
      </c>
      <c r="M42" s="51"/>
      <c r="N42" s="37" t="s">
        <v>18</v>
      </c>
      <c r="O42" s="51"/>
      <c r="P42" s="38" t="s">
        <v>19</v>
      </c>
      <c r="Q42" s="51"/>
      <c r="R42" s="38" t="s">
        <v>19</v>
      </c>
      <c r="S42" s="51"/>
      <c r="T42" s="38" t="s">
        <v>18</v>
      </c>
      <c r="U42" s="51"/>
      <c r="V42" s="36" t="s">
        <v>19</v>
      </c>
      <c r="W42" s="51"/>
      <c r="X42" s="37" t="s">
        <v>19</v>
      </c>
      <c r="Y42" s="51"/>
      <c r="Z42" s="38" t="s">
        <v>18</v>
      </c>
      <c r="AA42" s="51"/>
      <c r="AB42" s="146" t="s">
        <v>18</v>
      </c>
      <c r="AC42" s="36" t="s">
        <v>18</v>
      </c>
      <c r="AD42" s="39" t="s">
        <v>55</v>
      </c>
      <c r="AE42" s="38"/>
      <c r="AF42" s="63"/>
      <c r="AG42" s="78" t="s">
        <v>63</v>
      </c>
      <c r="AJ42" s="23">
        <f>AG45</f>
        <v>4098</v>
      </c>
      <c r="AK42" s="23"/>
      <c r="AL42" s="125" t="s">
        <v>21</v>
      </c>
      <c r="AM42" s="125" t="s">
        <v>24</v>
      </c>
      <c r="AN42" s="125" t="s">
        <v>58</v>
      </c>
      <c r="AO42" s="126" t="s">
        <v>58</v>
      </c>
      <c r="AP42" s="126" t="s">
        <v>58</v>
      </c>
      <c r="AQ42" s="126" t="s">
        <v>58</v>
      </c>
      <c r="AT42" s="15"/>
      <c r="AU42" s="14"/>
    </row>
    <row r="43" spans="2:47" x14ac:dyDescent="0.2">
      <c r="B43" s="62"/>
      <c r="C43" s="140"/>
      <c r="D43" s="40" t="s">
        <v>157</v>
      </c>
      <c r="E43" s="40" t="s">
        <v>174</v>
      </c>
      <c r="F43" s="156" t="s">
        <v>103</v>
      </c>
      <c r="G43" s="166"/>
      <c r="H43" s="86"/>
      <c r="I43" s="45">
        <v>11.5</v>
      </c>
      <c r="J43" s="45"/>
      <c r="K43" s="82">
        <f>INT(IF(J43="E",(IF((AND(I43&gt;10.99)*(I43&lt;14.21)),(14.3-I43)/0.1*10,(IF((AND(I43&gt;6)*(I43&lt;11.01)),(12.65-I43)/0.05*10,0))))+50,(IF((AND(I43&gt;10.99)*(I43&lt;14.21)),(14.3-I43)/0.1*10,(IF((AND(I43&gt;6)*(I43&lt;11.01)),(12.65-I43)/0.05*10,0))))))</f>
        <v>280</v>
      </c>
      <c r="L43" s="45">
        <v>2.82</v>
      </c>
      <c r="M43" s="82">
        <f>INT(IF(L43&lt;1,0,(L43-0.945)/0.055)*10)</f>
        <v>340</v>
      </c>
      <c r="N43" s="48"/>
      <c r="O43" s="82">
        <f>INT(IF(N43&lt;3,0,(N43-2.85)/0.15)*10)</f>
        <v>0</v>
      </c>
      <c r="P43" s="43"/>
      <c r="Q43" s="82">
        <f>INT(IF(P43&lt;5,0,(P43-4)/1)*10)</f>
        <v>0</v>
      </c>
      <c r="R43" s="44"/>
      <c r="S43" s="132">
        <f>INT(IF(R43&lt;30,0,(R43-27)/3)*10)</f>
        <v>0</v>
      </c>
      <c r="T43" s="45"/>
      <c r="U43" s="82">
        <f>INT(IF(T43&lt;2.2,0,(T43-2.135)/0.065)*10)</f>
        <v>0</v>
      </c>
      <c r="V43" s="44"/>
      <c r="W43" s="82">
        <f>INT(IF(V43&lt;5,0,(V43-4.3)/0.7)*10)</f>
        <v>0</v>
      </c>
      <c r="X43" s="34"/>
      <c r="Y43" s="82">
        <f>INT(IF(X43&lt;10,0,(X43-9)/1)*10)</f>
        <v>0</v>
      </c>
      <c r="Z43" s="45">
        <v>8.3000000000000007</v>
      </c>
      <c r="AA43" s="82">
        <f>INT(IF(Z43&lt;5,0,(Z43-4.25)/0.75)*10)</f>
        <v>54</v>
      </c>
      <c r="AB43" s="144"/>
      <c r="AC43" s="43"/>
      <c r="AD43" s="46"/>
      <c r="AE43" s="110">
        <f>IF(AF43="ANO",(MAX(AL43:AN43)),0)</f>
        <v>0</v>
      </c>
      <c r="AF43" s="115" t="str">
        <f>IF(AND(ISNUMBER(AB43))*((ISNUMBER(AC43)))*(((ISNUMBER(AD43)))),"NE",IF(AND(ISNUMBER(AB43))*((ISNUMBER(AC43))),"NE",IF(AND(ISNUMBER(AB43))*((ISNUMBER(AD43))),"NE",IF(AND(ISNUMBER(AC43))*((ISNUMBER(AD43))),"NE",IF(AND(AB43="")*((AC43=""))*(((AD43=""))),"NE","ANO")))))</f>
        <v>NE</v>
      </c>
      <c r="AG43" s="80">
        <f>SUM(K43+M43+O43+Q43+S43+U43+W43+Y43+AA43+AE43)</f>
        <v>674</v>
      </c>
      <c r="AJ43" s="24">
        <f>AG45</f>
        <v>4098</v>
      </c>
      <c r="AK43" s="24"/>
      <c r="AL43" s="105">
        <f>INT(IF(AB43&lt;25,0,(AB43-23.5)/1.5)*10)</f>
        <v>0</v>
      </c>
      <c r="AM43" s="105">
        <f>INT(IF(AC43&lt;120,0,(AC43-117.6)/2.4)*10)</f>
        <v>0</v>
      </c>
      <c r="AN43" s="105">
        <f>INT(IF(AO43&gt;=441,0,(442.5-AO43)/2.5)*10)</f>
        <v>0</v>
      </c>
      <c r="AO43" s="127" t="str">
        <f>IF(AND(AP43=0,AQ43=0),"",AP43*60+AQ43)</f>
        <v/>
      </c>
      <c r="AP43" s="127">
        <f>HOUR(AD43)</f>
        <v>0</v>
      </c>
      <c r="AQ43" s="127">
        <f>MINUTE(AD43)</f>
        <v>0</v>
      </c>
      <c r="AT43" s="95">
        <f>D41</f>
        <v>0</v>
      </c>
      <c r="AU43" s="94" t="str">
        <f>IF(A43="A","QD","")</f>
        <v/>
      </c>
    </row>
    <row r="44" spans="2:47" x14ac:dyDescent="0.2">
      <c r="B44" s="62"/>
      <c r="C44" s="140"/>
      <c r="D44" s="47"/>
      <c r="E44" s="47" t="s">
        <v>158</v>
      </c>
      <c r="F44" s="157" t="s">
        <v>104</v>
      </c>
      <c r="G44" s="166"/>
      <c r="H44" s="182">
        <f>SUM(G44-G43)</f>
        <v>0</v>
      </c>
      <c r="I44" s="41">
        <v>8.5</v>
      </c>
      <c r="J44" s="41"/>
      <c r="K44" s="82">
        <f>INT(IF(J44="E",(IF((AND(I44&gt;10.99)*(I44&lt;14.21)),(14.3-I44)/0.1*10,(IF((AND(I44&gt;6)*(I44&lt;11.01)),(12.65-I44)/0.05*10,0))))+50,(IF((AND(I44&gt;10.99)*(I44&lt;14.21)),(14.3-I44)/0.1*10,(IF((AND(I44&gt;6)*(I44&lt;11.01)),(12.65-I44)/0.05*10,0))))))</f>
        <v>830</v>
      </c>
      <c r="L44" s="41">
        <v>5.05</v>
      </c>
      <c r="M44" s="82">
        <f>INT(IF(L44&lt;1,0,(L44-0.945)/0.055)*10)</f>
        <v>746</v>
      </c>
      <c r="N44" s="42">
        <v>12.37</v>
      </c>
      <c r="O44" s="82">
        <f>INT(IF(N44&lt;3,0,(N44-2.85)/0.15)*10)</f>
        <v>634</v>
      </c>
      <c r="P44" s="43"/>
      <c r="Q44" s="82">
        <f>INT(IF(P44&lt;5,0,(P44-4)/1)*10)</f>
        <v>0</v>
      </c>
      <c r="R44" s="44"/>
      <c r="S44" s="132">
        <f>INT(IF(R44&lt;30,0,(R44-27)/3)*10)</f>
        <v>0</v>
      </c>
      <c r="T44" s="41"/>
      <c r="U44" s="82">
        <f>INT(IF(T44&lt;2.2,0,(T44-2.135)/0.065)*10)</f>
        <v>0</v>
      </c>
      <c r="V44" s="44"/>
      <c r="W44" s="82">
        <f>INT(IF(V44&lt;5,0,(V44-4.3)/0.7)*10)</f>
        <v>0</v>
      </c>
      <c r="X44" s="34"/>
      <c r="Y44" s="82">
        <f>INT(IF(X44&lt;10,0,(X44-9)/1)*10)</f>
        <v>0</v>
      </c>
      <c r="Z44" s="45"/>
      <c r="AA44" s="82">
        <f>INT(IF(Z44&lt;5,0,(Z44-4.25)/0.75)*10)</f>
        <v>0</v>
      </c>
      <c r="AB44" s="144"/>
      <c r="AC44" s="43"/>
      <c r="AD44" s="59">
        <v>9.6527777777777768E-2</v>
      </c>
      <c r="AE44" s="110">
        <f>IF(AF44="ANO",(MAX(AL44:AN44)),0)</f>
        <v>1214</v>
      </c>
      <c r="AF44" s="115" t="str">
        <f>IF(AND(ISNUMBER(AB44))*((ISNUMBER(AC44)))*(((ISNUMBER(AD44)))),"NE",IF(AND(ISNUMBER(AB44))*((ISNUMBER(AC44))),"NE",IF(AND(ISNUMBER(AB44))*((ISNUMBER(AD44))),"NE",IF(AND(ISNUMBER(AC44))*((ISNUMBER(AD44))),"NE",IF(AND(AB44="")*((AC44=""))*(((AD44=""))),"NE","ANO")))))</f>
        <v>ANO</v>
      </c>
      <c r="AG44" s="81">
        <f>SUM(K44+M44+O44+Q44+S44+U44+W44+Y44+AA44+AE44)</f>
        <v>3424</v>
      </c>
      <c r="AJ44" s="24">
        <f>AG45</f>
        <v>4098</v>
      </c>
      <c r="AK44" s="24"/>
      <c r="AL44" s="105">
        <f>INT(IF(AB44&lt;25,0,(AB44-23.5)/1.5)*10)</f>
        <v>0</v>
      </c>
      <c r="AM44" s="105">
        <f>INT(IF(AC44&lt;120,0,(AC44-117.6)/2.4)*10)</f>
        <v>0</v>
      </c>
      <c r="AN44" s="105">
        <f>INT(IF(AO44&gt;=441,0,(442.5-AO44)/2.5)*10)</f>
        <v>1214</v>
      </c>
      <c r="AO44" s="127">
        <f>IF(AND(AP44=0,AQ44=0),"",AP44*60+AQ44)</f>
        <v>139</v>
      </c>
      <c r="AP44" s="127">
        <f>HOUR(AD44)</f>
        <v>2</v>
      </c>
      <c r="AQ44" s="127">
        <f>MINUTE(AD44)</f>
        <v>19</v>
      </c>
      <c r="AT44" s="95">
        <f>D41</f>
        <v>0</v>
      </c>
      <c r="AU44" s="94" t="str">
        <f>IF(A44="A","QD","")</f>
        <v/>
      </c>
    </row>
    <row r="45" spans="2:47" ht="13.5" thickBot="1" x14ac:dyDescent="0.25">
      <c r="B45" s="62"/>
      <c r="C45" s="141"/>
      <c r="D45" s="49"/>
      <c r="E45" s="49"/>
      <c r="F45" s="160"/>
      <c r="G45" s="49"/>
      <c r="H45" s="49"/>
      <c r="I45" s="49"/>
      <c r="J45" s="49"/>
      <c r="K45" s="49"/>
      <c r="L45" s="49"/>
      <c r="M45" s="52"/>
      <c r="N45" s="52"/>
      <c r="O45" s="52"/>
      <c r="P45" s="52"/>
      <c r="Q45" s="52"/>
      <c r="R45" s="52"/>
      <c r="S45" s="52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97" t="s">
        <v>101</v>
      </c>
      <c r="AF45" s="190"/>
      <c r="AG45" s="99">
        <f>SUM(AG43:AG44)</f>
        <v>4098</v>
      </c>
      <c r="AJ45" s="22">
        <f>AG45</f>
        <v>4098</v>
      </c>
      <c r="AK45" s="22"/>
      <c r="AL45" s="22"/>
      <c r="AM45" s="22"/>
      <c r="AN45" s="22"/>
      <c r="AP45" s="13"/>
      <c r="AQ45" s="16"/>
      <c r="AU45" s="18"/>
    </row>
    <row r="46" spans="2:47" ht="13.5" thickBot="1" x14ac:dyDescent="0.25">
      <c r="B46" s="62"/>
      <c r="C46" s="174"/>
      <c r="D46" s="175"/>
      <c r="E46" s="175"/>
      <c r="F46" s="176"/>
      <c r="G46" s="176"/>
      <c r="H46" s="176"/>
      <c r="I46" s="176"/>
      <c r="J46" s="176"/>
      <c r="K46" s="177"/>
      <c r="L46" s="176"/>
      <c r="M46" s="177"/>
      <c r="N46" s="176"/>
      <c r="O46" s="177"/>
      <c r="P46" s="176"/>
      <c r="Q46" s="177"/>
      <c r="R46" s="176"/>
      <c r="S46" s="177"/>
      <c r="T46" s="176"/>
      <c r="U46" s="177"/>
      <c r="V46" s="178"/>
      <c r="W46" s="177"/>
      <c r="X46" s="176"/>
      <c r="Y46" s="177"/>
      <c r="Z46" s="176"/>
      <c r="AA46" s="177"/>
      <c r="AB46" s="179"/>
      <c r="AC46" s="178"/>
      <c r="AD46" s="178"/>
      <c r="AE46" s="177"/>
      <c r="AF46" s="180"/>
      <c r="AG46" s="181"/>
      <c r="AJ46" s="76">
        <f>AG45</f>
        <v>4098</v>
      </c>
      <c r="AK46" s="76"/>
      <c r="AL46" s="22"/>
      <c r="AM46" s="22"/>
      <c r="AN46" s="22"/>
      <c r="AP46" s="13"/>
      <c r="AQ46" s="13"/>
      <c r="AU46" s="13"/>
    </row>
    <row r="47" spans="2:47" x14ac:dyDescent="0.2">
      <c r="B47" s="62" t="s">
        <v>29</v>
      </c>
      <c r="C47" s="138" t="s">
        <v>78</v>
      </c>
      <c r="D47" s="163"/>
      <c r="E47" s="152"/>
      <c r="F47" s="149"/>
      <c r="G47" s="65"/>
      <c r="H47" s="65"/>
      <c r="I47" s="66" t="s">
        <v>10</v>
      </c>
      <c r="J47" s="67"/>
      <c r="K47" s="68" t="s">
        <v>20</v>
      </c>
      <c r="L47" s="69" t="s">
        <v>0</v>
      </c>
      <c r="M47" s="68" t="s">
        <v>20</v>
      </c>
      <c r="N47" s="69" t="s">
        <v>11</v>
      </c>
      <c r="O47" s="68" t="s">
        <v>20</v>
      </c>
      <c r="P47" s="70" t="s">
        <v>12</v>
      </c>
      <c r="Q47" s="68" t="s">
        <v>20</v>
      </c>
      <c r="R47" s="71" t="s">
        <v>22</v>
      </c>
      <c r="S47" s="68" t="s">
        <v>53</v>
      </c>
      <c r="T47" s="70" t="s">
        <v>13</v>
      </c>
      <c r="U47" s="68" t="s">
        <v>20</v>
      </c>
      <c r="V47" s="66" t="s">
        <v>14</v>
      </c>
      <c r="W47" s="68" t="s">
        <v>20</v>
      </c>
      <c r="X47" s="69" t="s">
        <v>34</v>
      </c>
      <c r="Y47" s="68" t="s">
        <v>20</v>
      </c>
      <c r="Z47" s="70" t="s">
        <v>1</v>
      </c>
      <c r="AA47" s="68" t="s">
        <v>20</v>
      </c>
      <c r="AB47" s="145" t="s">
        <v>21</v>
      </c>
      <c r="AC47" s="66" t="s">
        <v>24</v>
      </c>
      <c r="AD47" s="66" t="s">
        <v>25</v>
      </c>
      <c r="AE47" s="74" t="s">
        <v>20</v>
      </c>
      <c r="AF47" s="79"/>
      <c r="AG47" s="77" t="s">
        <v>2</v>
      </c>
      <c r="AJ47" s="23">
        <f>AG51</f>
        <v>4009</v>
      </c>
      <c r="AK47" s="23"/>
      <c r="AL47" s="124" t="s">
        <v>59</v>
      </c>
      <c r="AM47" s="124" t="s">
        <v>59</v>
      </c>
      <c r="AN47" s="124" t="s">
        <v>59</v>
      </c>
      <c r="AO47" s="124" t="s">
        <v>60</v>
      </c>
      <c r="AP47" s="124" t="s">
        <v>61</v>
      </c>
      <c r="AQ47" s="124" t="s">
        <v>62</v>
      </c>
    </row>
    <row r="48" spans="2:47" x14ac:dyDescent="0.2">
      <c r="B48" s="62"/>
      <c r="C48" s="139" t="s">
        <v>17</v>
      </c>
      <c r="D48" s="162" t="s">
        <v>99</v>
      </c>
      <c r="E48" s="162" t="s">
        <v>100</v>
      </c>
      <c r="F48" s="161" t="s">
        <v>102</v>
      </c>
      <c r="G48" s="34" t="s">
        <v>105</v>
      </c>
      <c r="H48" s="153" t="s">
        <v>106</v>
      </c>
      <c r="I48" s="36" t="s">
        <v>54</v>
      </c>
      <c r="J48" s="36"/>
      <c r="K48" s="51"/>
      <c r="L48" s="37" t="s">
        <v>18</v>
      </c>
      <c r="M48" s="51"/>
      <c r="N48" s="37" t="s">
        <v>18</v>
      </c>
      <c r="O48" s="51"/>
      <c r="P48" s="38" t="s">
        <v>19</v>
      </c>
      <c r="Q48" s="51"/>
      <c r="R48" s="38" t="s">
        <v>19</v>
      </c>
      <c r="S48" s="51"/>
      <c r="T48" s="38" t="s">
        <v>18</v>
      </c>
      <c r="U48" s="51"/>
      <c r="V48" s="36" t="s">
        <v>19</v>
      </c>
      <c r="W48" s="51"/>
      <c r="X48" s="37" t="s">
        <v>19</v>
      </c>
      <c r="Y48" s="51"/>
      <c r="Z48" s="38" t="s">
        <v>18</v>
      </c>
      <c r="AA48" s="51"/>
      <c r="AB48" s="146" t="s">
        <v>18</v>
      </c>
      <c r="AC48" s="36" t="s">
        <v>18</v>
      </c>
      <c r="AD48" s="39" t="s">
        <v>55</v>
      </c>
      <c r="AE48" s="38"/>
      <c r="AF48" s="63"/>
      <c r="AG48" s="78" t="s">
        <v>63</v>
      </c>
      <c r="AJ48" s="23">
        <f>AG51</f>
        <v>4009</v>
      </c>
      <c r="AK48" s="23"/>
      <c r="AL48" s="125" t="s">
        <v>21</v>
      </c>
      <c r="AM48" s="125" t="s">
        <v>24</v>
      </c>
      <c r="AN48" s="125" t="s">
        <v>58</v>
      </c>
      <c r="AO48" s="126" t="s">
        <v>58</v>
      </c>
      <c r="AP48" s="126" t="s">
        <v>58</v>
      </c>
      <c r="AQ48" s="126" t="s">
        <v>58</v>
      </c>
    </row>
    <row r="49" spans="2:47" x14ac:dyDescent="0.2">
      <c r="B49" s="62"/>
      <c r="C49" s="140"/>
      <c r="D49" s="193" t="s">
        <v>114</v>
      </c>
      <c r="E49" s="195" t="s">
        <v>113</v>
      </c>
      <c r="F49" s="156" t="s">
        <v>103</v>
      </c>
      <c r="G49" s="166"/>
      <c r="H49" s="86"/>
      <c r="I49" s="45">
        <v>10.3</v>
      </c>
      <c r="J49" s="45"/>
      <c r="K49" s="82">
        <f>INT(IF(J49="E",(IF((AND(I49&gt;10.99)*(I49&lt;14.21)),(14.3-I49)/0.1*10,(IF((AND(I49&gt;6)*(I49&lt;11.01)),(12.65-I49)/0.05*10,0))))+50,(IF((AND(I49&gt;10.99)*(I49&lt;14.21)),(14.3-I49)/0.1*10,(IF((AND(I49&gt;6)*(I49&lt;11.01)),(12.65-I49)/0.05*10,0))))))</f>
        <v>470</v>
      </c>
      <c r="L49" s="45">
        <v>3.18</v>
      </c>
      <c r="M49" s="82">
        <f>INT(IF(L49&lt;1,0,(L49-0.945)/0.055)*10)</f>
        <v>406</v>
      </c>
      <c r="N49" s="48"/>
      <c r="O49" s="82">
        <f>INT(IF(N49&lt;3,0,(N49-2.85)/0.15)*10)</f>
        <v>0</v>
      </c>
      <c r="P49" s="43"/>
      <c r="Q49" s="82">
        <f>INT(IF(P49&lt;5,0,(P49-4)/1)*10)</f>
        <v>0</v>
      </c>
      <c r="R49" s="44"/>
      <c r="S49" s="132">
        <f>INT(IF(R49&lt;30,0,(R49-27)/3)*10)</f>
        <v>0</v>
      </c>
      <c r="T49" s="45"/>
      <c r="U49" s="82">
        <f>INT(IF(T49&lt;2.2,0,(T49-2.135)/0.065)*10)</f>
        <v>0</v>
      </c>
      <c r="V49" s="44"/>
      <c r="W49" s="82">
        <f>INT(IF(V49&lt;5,0,(V49-4.3)/0.7)*10)</f>
        <v>0</v>
      </c>
      <c r="X49" s="34"/>
      <c r="Y49" s="82">
        <f>INT(IF(X49&lt;10,0,(X49-9)/1)*10)</f>
        <v>0</v>
      </c>
      <c r="Z49" s="45">
        <v>18</v>
      </c>
      <c r="AA49" s="82">
        <f>INT(IF(Z49&lt;5,0,(Z49-4.25)/0.75)*10)</f>
        <v>183</v>
      </c>
      <c r="AB49" s="144"/>
      <c r="AC49" s="43"/>
      <c r="AD49" s="46"/>
      <c r="AE49" s="110">
        <f>IF(AF49="ANO",(MAX(AL49:AN49)),0)</f>
        <v>0</v>
      </c>
      <c r="AF49" s="115" t="str">
        <f>IF(AND(ISNUMBER(AB49))*((ISNUMBER(AC49)))*(((ISNUMBER(AD49)))),"NE",IF(AND(ISNUMBER(AB49))*((ISNUMBER(AC49))),"NE",IF(AND(ISNUMBER(AB49))*((ISNUMBER(AD49))),"NE",IF(AND(ISNUMBER(AC49))*((ISNUMBER(AD49))),"NE",IF(AND(AB49="")*((AC49=""))*(((AD49=""))),"NE","ANO")))))</f>
        <v>NE</v>
      </c>
      <c r="AG49" s="80">
        <f>SUM(K49+M49+O49+Q49+S49+U49+W49+Y49+AA49+AE49)</f>
        <v>1059</v>
      </c>
      <c r="AH49" s="28"/>
      <c r="AJ49" s="24">
        <f>AG51</f>
        <v>4009</v>
      </c>
      <c r="AK49" s="24"/>
      <c r="AL49" s="105">
        <f>INT(IF(AB49&lt;25,0,(AB49-23.5)/1.5)*10)</f>
        <v>0</v>
      </c>
      <c r="AM49" s="105">
        <f>INT(IF(AC49&lt;120,0,(AC49-117.6)/2.4)*10)</f>
        <v>0</v>
      </c>
      <c r="AN49" s="105">
        <f>INT(IF(AO49&gt;=441,0,(442.5-AO49)/2.5)*10)</f>
        <v>0</v>
      </c>
      <c r="AO49" s="127" t="str">
        <f>IF(AND(AP49=0,AQ49=0),"",AP49*60+AQ49)</f>
        <v/>
      </c>
      <c r="AP49" s="127">
        <f>HOUR(AD49)</f>
        <v>0</v>
      </c>
      <c r="AQ49" s="127">
        <f>MINUTE(AD49)</f>
        <v>0</v>
      </c>
      <c r="AT49" s="95">
        <f>D47</f>
        <v>0</v>
      </c>
      <c r="AU49" s="94" t="str">
        <f>IF(A49="A","QD","")</f>
        <v/>
      </c>
    </row>
    <row r="50" spans="2:47" x14ac:dyDescent="0.2">
      <c r="B50" s="62"/>
      <c r="C50" s="140"/>
      <c r="D50" s="194"/>
      <c r="E50" s="196" t="s">
        <v>117</v>
      </c>
      <c r="F50" s="157" t="s">
        <v>104</v>
      </c>
      <c r="G50" s="166"/>
      <c r="H50" s="182">
        <f>SUM(G50-G49)</f>
        <v>0</v>
      </c>
      <c r="I50" s="41">
        <v>9.9</v>
      </c>
      <c r="J50" s="41"/>
      <c r="K50" s="82">
        <f>INT(IF(J50="E",(IF((AND(I50&gt;10.99)*(I50&lt;14.21)),(14.3-I50)/0.1*10,(IF((AND(I50&gt;6)*(I50&lt;11.01)),(12.65-I50)/0.05*10,0))))+50,(IF((AND(I50&gt;10.99)*(I50&lt;14.21)),(14.3-I50)/0.1*10,(IF((AND(I50&gt;6)*(I50&lt;11.01)),(12.65-I50)/0.05*10,0))))))</f>
        <v>550</v>
      </c>
      <c r="L50" s="41">
        <v>3.85</v>
      </c>
      <c r="M50" s="82">
        <f>INT(IF(L50&lt;1,0,(L50-0.945)/0.055)*10)</f>
        <v>528</v>
      </c>
      <c r="N50" s="42">
        <v>13.08</v>
      </c>
      <c r="O50" s="82">
        <f>INT(IF(N50&lt;3,0,(N50-2.85)/0.15)*10)</f>
        <v>682</v>
      </c>
      <c r="P50" s="43"/>
      <c r="Q50" s="82">
        <f>INT(IF(P50&lt;5,0,(P50-4)/1)*10)</f>
        <v>0</v>
      </c>
      <c r="R50" s="44"/>
      <c r="S50" s="132">
        <f>INT(IF(R50&lt;30,0,(R50-27)/3)*10)</f>
        <v>0</v>
      </c>
      <c r="T50" s="41"/>
      <c r="U50" s="82">
        <f>INT(IF(T50&lt;2.2,0,(T50-2.135)/0.065)*10)</f>
        <v>0</v>
      </c>
      <c r="V50" s="44"/>
      <c r="W50" s="82">
        <f>INT(IF(V50&lt;5,0,(V50-4.3)/0.7)*10)</f>
        <v>0</v>
      </c>
      <c r="X50" s="34"/>
      <c r="Y50" s="82">
        <f>INT(IF(X50&lt;10,0,(X50-9)/1)*10)</f>
        <v>0</v>
      </c>
      <c r="Z50" s="45"/>
      <c r="AA50" s="82">
        <f>INT(IF(Z50&lt;5,0,(Z50-4.25)/0.75)*10)</f>
        <v>0</v>
      </c>
      <c r="AB50" s="144"/>
      <c r="AC50" s="43"/>
      <c r="AD50" s="59">
        <v>0.10069444444444443</v>
      </c>
      <c r="AE50" s="110">
        <f>IF(AF50="ANO",(MAX(AL50:AN50)),0)</f>
        <v>1190</v>
      </c>
      <c r="AF50" s="115" t="str">
        <f>IF(AND(ISNUMBER(AB50))*((ISNUMBER(AC50)))*(((ISNUMBER(AD50)))),"NE",IF(AND(ISNUMBER(AB50))*((ISNUMBER(AC50))),"NE",IF(AND(ISNUMBER(AB50))*((ISNUMBER(AD50))),"NE",IF(AND(ISNUMBER(AC50))*((ISNUMBER(AD50))),"NE",IF(AND(AB50="")*((AC50=""))*(((AD50=""))),"NE","ANO")))))</f>
        <v>ANO</v>
      </c>
      <c r="AG50" s="81">
        <f>SUM(K50+M50+O50+Q50+S50+U50+W50+Y50+AA50+AE50)</f>
        <v>2950</v>
      </c>
      <c r="AH50" s="28"/>
      <c r="AJ50" s="24">
        <f>AG51</f>
        <v>4009</v>
      </c>
      <c r="AK50" s="24"/>
      <c r="AL50" s="105">
        <f>INT(IF(AB50&lt;25,0,(AB50-23.5)/1.5)*10)</f>
        <v>0</v>
      </c>
      <c r="AM50" s="105">
        <f>INT(IF(AC50&lt;120,0,(AC50-117.6)/2.4)*10)</f>
        <v>0</v>
      </c>
      <c r="AN50" s="105">
        <f>INT(IF(AO50&gt;=441,0,(442.5-AO50)/2.5)*10)</f>
        <v>1190</v>
      </c>
      <c r="AO50" s="127">
        <f>IF(AND(AP50=0,AQ50=0),"",AP50*60+AQ50)</f>
        <v>145</v>
      </c>
      <c r="AP50" s="127">
        <f>HOUR(AD50)</f>
        <v>2</v>
      </c>
      <c r="AQ50" s="127">
        <f>MINUTE(AD50)</f>
        <v>25</v>
      </c>
      <c r="AT50" s="95">
        <f>D47</f>
        <v>0</v>
      </c>
      <c r="AU50" s="94" t="str">
        <f>IF(A50="A","QD","")</f>
        <v/>
      </c>
    </row>
    <row r="51" spans="2:47" ht="13.5" thickBot="1" x14ac:dyDescent="0.25">
      <c r="B51" s="62"/>
      <c r="C51" s="141"/>
      <c r="D51" s="49"/>
      <c r="E51" s="49"/>
      <c r="F51" s="160"/>
      <c r="G51" s="49"/>
      <c r="H51" s="49"/>
      <c r="I51" s="49"/>
      <c r="J51" s="49"/>
      <c r="K51" s="50"/>
      <c r="L51" s="49"/>
      <c r="M51" s="53"/>
      <c r="N51" s="54"/>
      <c r="O51" s="53"/>
      <c r="P51" s="54"/>
      <c r="Q51" s="53"/>
      <c r="R51" s="54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97" t="s">
        <v>101</v>
      </c>
      <c r="AF51" s="190"/>
      <c r="AG51" s="99">
        <f>SUM(AG49:AG50)</f>
        <v>4009</v>
      </c>
      <c r="AJ51" s="22">
        <f>AG51</f>
        <v>4009</v>
      </c>
      <c r="AK51" s="22"/>
      <c r="AL51" s="130"/>
      <c r="AM51" s="130"/>
      <c r="AN51" s="130"/>
      <c r="AO51" s="96"/>
      <c r="AP51" s="96"/>
      <c r="AQ51" s="96"/>
      <c r="AT51" s="18"/>
      <c r="AU51" s="18"/>
    </row>
    <row r="52" spans="2:47" ht="13.5" thickBot="1" x14ac:dyDescent="0.25">
      <c r="B52" s="62"/>
      <c r="C52" s="174"/>
      <c r="D52" s="175"/>
      <c r="E52" s="175"/>
      <c r="F52" s="176"/>
      <c r="G52" s="176"/>
      <c r="H52" s="176"/>
      <c r="I52" s="176"/>
      <c r="J52" s="176"/>
      <c r="K52" s="177"/>
      <c r="L52" s="176"/>
      <c r="M52" s="177"/>
      <c r="N52" s="176"/>
      <c r="O52" s="177"/>
      <c r="P52" s="176"/>
      <c r="Q52" s="177"/>
      <c r="R52" s="176"/>
      <c r="S52" s="177"/>
      <c r="T52" s="176"/>
      <c r="U52" s="177"/>
      <c r="V52" s="178"/>
      <c r="W52" s="177"/>
      <c r="X52" s="176"/>
      <c r="Y52" s="177"/>
      <c r="Z52" s="176"/>
      <c r="AA52" s="177"/>
      <c r="AB52" s="179"/>
      <c r="AC52" s="178"/>
      <c r="AD52" s="178"/>
      <c r="AE52" s="177"/>
      <c r="AF52" s="180"/>
      <c r="AG52" s="181"/>
      <c r="AJ52" s="22">
        <f>AG51</f>
        <v>4009</v>
      </c>
      <c r="AK52" s="22"/>
      <c r="AL52" s="130"/>
      <c r="AM52" s="130"/>
      <c r="AN52" s="130"/>
      <c r="AO52" s="96"/>
      <c r="AP52" s="96"/>
      <c r="AQ52" s="96"/>
      <c r="AT52" s="13"/>
      <c r="AU52" s="13"/>
    </row>
    <row r="53" spans="2:47" x14ac:dyDescent="0.2">
      <c r="B53" s="62" t="s">
        <v>30</v>
      </c>
      <c r="C53" s="138" t="s">
        <v>96</v>
      </c>
      <c r="D53" s="150"/>
      <c r="E53" s="152"/>
      <c r="F53" s="185"/>
      <c r="G53" s="65"/>
      <c r="H53" s="65"/>
      <c r="I53" s="66" t="s">
        <v>10</v>
      </c>
      <c r="J53" s="67"/>
      <c r="K53" s="68" t="s">
        <v>20</v>
      </c>
      <c r="L53" s="69" t="s">
        <v>0</v>
      </c>
      <c r="M53" s="68" t="s">
        <v>20</v>
      </c>
      <c r="N53" s="69" t="s">
        <v>11</v>
      </c>
      <c r="O53" s="68" t="s">
        <v>20</v>
      </c>
      <c r="P53" s="70" t="s">
        <v>12</v>
      </c>
      <c r="Q53" s="68" t="s">
        <v>20</v>
      </c>
      <c r="R53" s="71" t="s">
        <v>22</v>
      </c>
      <c r="S53" s="68" t="s">
        <v>20</v>
      </c>
      <c r="T53" s="70" t="s">
        <v>13</v>
      </c>
      <c r="U53" s="68" t="s">
        <v>20</v>
      </c>
      <c r="V53" s="66" t="s">
        <v>14</v>
      </c>
      <c r="W53" s="68" t="s">
        <v>20</v>
      </c>
      <c r="X53" s="69" t="s">
        <v>34</v>
      </c>
      <c r="Y53" s="68" t="s">
        <v>20</v>
      </c>
      <c r="Z53" s="70" t="s">
        <v>1</v>
      </c>
      <c r="AA53" s="68" t="s">
        <v>20</v>
      </c>
      <c r="AB53" s="145" t="s">
        <v>21</v>
      </c>
      <c r="AC53" s="66" t="s">
        <v>24</v>
      </c>
      <c r="AD53" s="66" t="s">
        <v>25</v>
      </c>
      <c r="AE53" s="74" t="s">
        <v>20</v>
      </c>
      <c r="AF53" s="79"/>
      <c r="AG53" s="77" t="s">
        <v>2</v>
      </c>
      <c r="AJ53" s="23">
        <f>AG57</f>
        <v>4008</v>
      </c>
      <c r="AK53" s="23"/>
      <c r="AL53" s="124" t="s">
        <v>59</v>
      </c>
      <c r="AM53" s="124" t="s">
        <v>59</v>
      </c>
      <c r="AN53" s="124" t="s">
        <v>59</v>
      </c>
      <c r="AO53" s="124" t="s">
        <v>60</v>
      </c>
      <c r="AP53" s="124" t="s">
        <v>61</v>
      </c>
      <c r="AQ53" s="124" t="s">
        <v>62</v>
      </c>
      <c r="AT53" s="13"/>
    </row>
    <row r="54" spans="2:47" x14ac:dyDescent="0.2">
      <c r="B54" s="62"/>
      <c r="C54" s="139" t="s">
        <v>17</v>
      </c>
      <c r="D54" s="162" t="s">
        <v>99</v>
      </c>
      <c r="E54" s="162" t="s">
        <v>100</v>
      </c>
      <c r="F54" s="161" t="s">
        <v>102</v>
      </c>
      <c r="G54" s="34" t="s">
        <v>105</v>
      </c>
      <c r="H54" s="153" t="s">
        <v>106</v>
      </c>
      <c r="I54" s="36" t="s">
        <v>54</v>
      </c>
      <c r="J54" s="36"/>
      <c r="K54" s="51"/>
      <c r="L54" s="37" t="s">
        <v>18</v>
      </c>
      <c r="M54" s="51"/>
      <c r="N54" s="37" t="s">
        <v>18</v>
      </c>
      <c r="O54" s="51"/>
      <c r="P54" s="38" t="s">
        <v>19</v>
      </c>
      <c r="Q54" s="51"/>
      <c r="R54" s="38" t="s">
        <v>19</v>
      </c>
      <c r="S54" s="51"/>
      <c r="T54" s="38" t="s">
        <v>18</v>
      </c>
      <c r="U54" s="51"/>
      <c r="V54" s="36" t="s">
        <v>19</v>
      </c>
      <c r="W54" s="51"/>
      <c r="X54" s="37" t="s">
        <v>19</v>
      </c>
      <c r="Y54" s="51"/>
      <c r="Z54" s="38" t="s">
        <v>18</v>
      </c>
      <c r="AA54" s="51"/>
      <c r="AB54" s="146" t="s">
        <v>18</v>
      </c>
      <c r="AC54" s="36" t="s">
        <v>18</v>
      </c>
      <c r="AD54" s="39" t="s">
        <v>55</v>
      </c>
      <c r="AE54" s="38"/>
      <c r="AF54" s="63"/>
      <c r="AG54" s="78" t="s">
        <v>63</v>
      </c>
      <c r="AJ54" s="23">
        <f>AG57</f>
        <v>4008</v>
      </c>
      <c r="AK54" s="23"/>
      <c r="AL54" s="125" t="s">
        <v>21</v>
      </c>
      <c r="AM54" s="125" t="s">
        <v>24</v>
      </c>
      <c r="AN54" s="125" t="s">
        <v>58</v>
      </c>
      <c r="AO54" s="126" t="s">
        <v>58</v>
      </c>
      <c r="AP54" s="126" t="s">
        <v>58</v>
      </c>
      <c r="AQ54" s="126" t="s">
        <v>58</v>
      </c>
      <c r="AT54" s="13"/>
    </row>
    <row r="55" spans="2:47" x14ac:dyDescent="0.2">
      <c r="B55" s="62"/>
      <c r="C55" s="140"/>
      <c r="D55" s="195" t="s">
        <v>109</v>
      </c>
      <c r="E55" s="195" t="s">
        <v>156</v>
      </c>
      <c r="F55" s="156" t="s">
        <v>103</v>
      </c>
      <c r="G55" s="166"/>
      <c r="H55" s="86"/>
      <c r="I55" s="45">
        <v>10.9</v>
      </c>
      <c r="J55" s="45"/>
      <c r="K55" s="82">
        <f>INT(IF(J55="E",(IF((AND(I55&gt;10.99)*(I55&lt;14.21)),(14.3-I55)/0.1*10,(IF((AND(I55&gt;6)*(I55&lt;11.01)),(12.65-I55)/0.05*10,0))))+50,(IF((AND(I55&gt;10.99)*(I55&lt;14.21)),(14.3-I55)/0.1*10,(IF((AND(I55&gt;6)*(I55&lt;11.01)),(12.65-I55)/0.05*10,0))))))</f>
        <v>350</v>
      </c>
      <c r="L55" s="45">
        <v>3.32</v>
      </c>
      <c r="M55" s="82">
        <f>INT(IF(L55&lt;1,0,(L55-0.945)/0.055)*10)</f>
        <v>431</v>
      </c>
      <c r="N55" s="48"/>
      <c r="O55" s="82">
        <f>INT(IF(N55&lt;3,0,(N55-2.85)/0.15)*10)</f>
        <v>0</v>
      </c>
      <c r="P55" s="43"/>
      <c r="Q55" s="82">
        <f>INT(IF(P55&lt;5,0,(P55-4)/1)*10)</f>
        <v>0</v>
      </c>
      <c r="R55" s="44"/>
      <c r="S55" s="132">
        <f>INT(IF(R55&lt;30,0,(R55-27)/3)*10)</f>
        <v>0</v>
      </c>
      <c r="T55" s="45"/>
      <c r="U55" s="82">
        <f>INT(IF(T55&lt;2.2,0,(T55-2.135)/0.065)*10)</f>
        <v>0</v>
      </c>
      <c r="V55" s="44"/>
      <c r="W55" s="82">
        <f>INT(IF(V55&lt;5,0,(V55-4.3)/0.7)*10)</f>
        <v>0</v>
      </c>
      <c r="X55" s="34"/>
      <c r="Y55" s="82">
        <f>INT(IF(X55&lt;10,0,(X55-9)/1)*10)</f>
        <v>0</v>
      </c>
      <c r="Z55" s="45">
        <v>9.8000000000000007</v>
      </c>
      <c r="AA55" s="82">
        <f>INT(IF(Z55&lt;5,0,(Z55-4.25)/0.75)*10)</f>
        <v>74</v>
      </c>
      <c r="AB55" s="144"/>
      <c r="AC55" s="43"/>
      <c r="AD55" s="46"/>
      <c r="AE55" s="110">
        <f>IF(AF55="ANO",(MAX(AL55:AN55)),0)</f>
        <v>0</v>
      </c>
      <c r="AF55" s="115" t="str">
        <f>IF(AND(ISNUMBER(AB55))*((ISNUMBER(AC55)))*(((ISNUMBER(AD55)))),"NE",IF(AND(ISNUMBER(AB55))*((ISNUMBER(AC55))),"NE",IF(AND(ISNUMBER(AB55))*((ISNUMBER(AD55))),"NE",IF(AND(ISNUMBER(AC55))*((ISNUMBER(AD55))),"NE",IF(AND(AB55="")*((AC55=""))*(((AD55=""))),"NE","ANO")))))</f>
        <v>NE</v>
      </c>
      <c r="AG55" s="80">
        <f>SUM(K55+M55+O55+Q55+S55+U55+W55+Y55+AA55+AE55)</f>
        <v>855</v>
      </c>
      <c r="AJ55" s="24">
        <f>AG57</f>
        <v>4008</v>
      </c>
      <c r="AK55" s="24"/>
      <c r="AL55" s="105">
        <f>INT(IF(AB55&lt;25,0,(AB55-23.5)/1.5)*10)</f>
        <v>0</v>
      </c>
      <c r="AM55" s="105">
        <f>INT(IF(AC55&lt;120,0,(AC55-117.6)/2.4)*10)</f>
        <v>0</v>
      </c>
      <c r="AN55" s="105">
        <f>INT(IF(AO55&gt;=441,0,(442.5-AO55)/2.5)*10)</f>
        <v>0</v>
      </c>
      <c r="AO55" s="127" t="str">
        <f>IF(AND(AP55=0,AQ55=0),"",AP55*60+AQ55)</f>
        <v/>
      </c>
      <c r="AP55" s="127">
        <f>HOUR(AD55)</f>
        <v>0</v>
      </c>
      <c r="AQ55" s="127">
        <f>MINUTE(AD55)</f>
        <v>0</v>
      </c>
      <c r="AT55" s="95">
        <f>D53</f>
        <v>0</v>
      </c>
      <c r="AU55" s="94" t="str">
        <f>IF(A55="A","QD","")</f>
        <v/>
      </c>
    </row>
    <row r="56" spans="2:47" x14ac:dyDescent="0.2">
      <c r="B56" s="62"/>
      <c r="C56" s="140"/>
      <c r="D56" s="194"/>
      <c r="E56" s="196" t="s">
        <v>179</v>
      </c>
      <c r="F56" s="157" t="s">
        <v>104</v>
      </c>
      <c r="G56" s="166"/>
      <c r="H56" s="182">
        <f>SUM(G56-G55)</f>
        <v>0</v>
      </c>
      <c r="I56" s="41">
        <v>9.4</v>
      </c>
      <c r="J56" s="41"/>
      <c r="K56" s="82">
        <f>INT(IF(J56="E",(IF((AND(I56&gt;10.99)*(I56&lt;14.21)),(14.3-I56)/0.1*10,(IF((AND(I56&gt;6)*(I56&lt;11.01)),(12.65-I56)/0.05*10,0))))+50,(IF((AND(I56&gt;10.99)*(I56&lt;14.21)),(14.3-I56)/0.1*10,(IF((AND(I56&gt;6)*(I56&lt;11.01)),(12.65-I56)/0.05*10,0))))))</f>
        <v>650</v>
      </c>
      <c r="L56" s="41">
        <v>4.2</v>
      </c>
      <c r="M56" s="82">
        <f>INT(IF(L56&lt;1,0,(L56-0.945)/0.055)*10)</f>
        <v>591</v>
      </c>
      <c r="N56" s="42">
        <v>13.86</v>
      </c>
      <c r="O56" s="82">
        <f>INT(IF(N56&lt;3,0,(N56-2.85)/0.15)*10)</f>
        <v>734</v>
      </c>
      <c r="P56" s="43"/>
      <c r="Q56" s="82">
        <f>INT(IF(P56&lt;5,0,(P56-4)/1)*10)</f>
        <v>0</v>
      </c>
      <c r="R56" s="44"/>
      <c r="S56" s="132">
        <f>INT(IF(R56&lt;30,0,(R56-27)/3)*10)</f>
        <v>0</v>
      </c>
      <c r="T56" s="41"/>
      <c r="U56" s="82">
        <f>INT(IF(T56&lt;2.2,0,(T56-2.135)/0.065)*10)</f>
        <v>0</v>
      </c>
      <c r="V56" s="44"/>
      <c r="W56" s="82">
        <f>INT(IF(V56&lt;5,0,(V56-4.3)/0.7)*10)</f>
        <v>0</v>
      </c>
      <c r="X56" s="34"/>
      <c r="Y56" s="82">
        <f>INT(IF(X56&lt;10,0,(X56-9)/1)*10)</f>
        <v>0</v>
      </c>
      <c r="Z56" s="45"/>
      <c r="AA56" s="82">
        <f>INT(IF(Z56&lt;5,0,(Z56-4.25)/0.75)*10)</f>
        <v>0</v>
      </c>
      <c r="AB56" s="144"/>
      <c r="AC56" s="43"/>
      <c r="AD56" s="59">
        <v>0.10277777777777779</v>
      </c>
      <c r="AE56" s="110">
        <f>IF(AF56="ANO",(MAX(AL56:AN56)),0)</f>
        <v>1178</v>
      </c>
      <c r="AF56" s="115" t="str">
        <f>IF(AND(ISNUMBER(AB56))*((ISNUMBER(AC56)))*(((ISNUMBER(AD56)))),"NE",IF(AND(ISNUMBER(AB56))*((ISNUMBER(AC56))),"NE",IF(AND(ISNUMBER(AB56))*((ISNUMBER(AD56))),"NE",IF(AND(ISNUMBER(AC56))*((ISNUMBER(AD56))),"NE",IF(AND(AB56="")*((AC56=""))*(((AD56=""))),"NE","ANO")))))</f>
        <v>ANO</v>
      </c>
      <c r="AG56" s="81">
        <f>SUM(K56+M56+O56+Q56+S56+U56+W56+Y56+AA56+AE56)</f>
        <v>3153</v>
      </c>
      <c r="AJ56" s="24">
        <f>AG57</f>
        <v>4008</v>
      </c>
      <c r="AK56" s="24"/>
      <c r="AL56" s="105">
        <f>INT(IF(AB56&lt;25,0,(AB56-23.5)/1.5)*10)</f>
        <v>0</v>
      </c>
      <c r="AM56" s="105">
        <f>INT(IF(AC56&lt;120,0,(AC56-117.6)/2.4)*10)</f>
        <v>0</v>
      </c>
      <c r="AN56" s="105">
        <f>INT(IF(AO56&gt;=441,0,(442.5-AO56)/2.5)*10)</f>
        <v>1178</v>
      </c>
      <c r="AO56" s="127">
        <f>IF(AND(AP56=0,AQ56=0),"",AP56*60+AQ56)</f>
        <v>148</v>
      </c>
      <c r="AP56" s="127">
        <f>HOUR(AD56)</f>
        <v>2</v>
      </c>
      <c r="AQ56" s="127">
        <f>MINUTE(AD56)</f>
        <v>28</v>
      </c>
      <c r="AT56" s="95">
        <f>D53</f>
        <v>0</v>
      </c>
      <c r="AU56" s="94" t="str">
        <f>IF(A56="A","QD","")</f>
        <v/>
      </c>
    </row>
    <row r="57" spans="2:47" ht="13.5" thickBot="1" x14ac:dyDescent="0.25">
      <c r="B57" s="62"/>
      <c r="C57" s="141"/>
      <c r="D57" s="49"/>
      <c r="E57" s="49"/>
      <c r="F57" s="192"/>
      <c r="G57" s="186"/>
      <c r="H57" s="197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97" t="s">
        <v>101</v>
      </c>
      <c r="AF57" s="190"/>
      <c r="AG57" s="99">
        <f>SUM(AG55:AG56)</f>
        <v>4008</v>
      </c>
      <c r="AJ57" s="22">
        <f>AG57</f>
        <v>4008</v>
      </c>
      <c r="AK57" s="22"/>
      <c r="AL57" s="22"/>
      <c r="AM57" s="22"/>
      <c r="AN57" s="22"/>
      <c r="AP57" s="13"/>
      <c r="AQ57" s="16"/>
      <c r="AT57" s="18"/>
      <c r="AU57" s="18"/>
    </row>
    <row r="58" spans="2:47" ht="13.5" thickBot="1" x14ac:dyDescent="0.25">
      <c r="B58" s="62"/>
      <c r="C58" s="174"/>
      <c r="D58" s="175"/>
      <c r="E58" s="175"/>
      <c r="F58" s="176"/>
      <c r="G58" s="176"/>
      <c r="H58" s="176"/>
      <c r="I58" s="176"/>
      <c r="J58" s="176"/>
      <c r="K58" s="177"/>
      <c r="L58" s="176"/>
      <c r="M58" s="177"/>
      <c r="N58" s="176"/>
      <c r="O58" s="177"/>
      <c r="P58" s="176"/>
      <c r="Q58" s="177"/>
      <c r="R58" s="176"/>
      <c r="S58" s="177"/>
      <c r="T58" s="176"/>
      <c r="U58" s="177"/>
      <c r="V58" s="178"/>
      <c r="W58" s="177"/>
      <c r="X58" s="176"/>
      <c r="Y58" s="177"/>
      <c r="Z58" s="176"/>
      <c r="AA58" s="177"/>
      <c r="AB58" s="179"/>
      <c r="AC58" s="178"/>
      <c r="AD58" s="178"/>
      <c r="AE58" s="177"/>
      <c r="AF58" s="180"/>
      <c r="AG58" s="181"/>
      <c r="AJ58" s="22">
        <f>AG57</f>
        <v>4008</v>
      </c>
      <c r="AK58" s="22"/>
      <c r="AL58" s="22"/>
      <c r="AM58" s="22"/>
      <c r="AN58" s="22"/>
      <c r="AP58" s="13"/>
      <c r="AQ58" s="13"/>
      <c r="AT58" s="13"/>
      <c r="AU58" s="13"/>
    </row>
    <row r="59" spans="2:47" x14ac:dyDescent="0.2">
      <c r="B59" s="62" t="s">
        <v>31</v>
      </c>
      <c r="C59" s="138" t="s">
        <v>89</v>
      </c>
      <c r="D59" s="163"/>
      <c r="E59" s="164"/>
      <c r="F59" s="184"/>
      <c r="G59" s="65"/>
      <c r="H59" s="65"/>
      <c r="I59" s="66" t="s">
        <v>10</v>
      </c>
      <c r="J59" s="67"/>
      <c r="K59" s="68" t="s">
        <v>20</v>
      </c>
      <c r="L59" s="69" t="s">
        <v>0</v>
      </c>
      <c r="M59" s="68" t="s">
        <v>20</v>
      </c>
      <c r="N59" s="69" t="s">
        <v>11</v>
      </c>
      <c r="O59" s="68" t="s">
        <v>20</v>
      </c>
      <c r="P59" s="70" t="s">
        <v>12</v>
      </c>
      <c r="Q59" s="68" t="s">
        <v>20</v>
      </c>
      <c r="R59" s="71" t="s">
        <v>22</v>
      </c>
      <c r="S59" s="68" t="s">
        <v>20</v>
      </c>
      <c r="T59" s="70" t="s">
        <v>13</v>
      </c>
      <c r="U59" s="68" t="s">
        <v>20</v>
      </c>
      <c r="V59" s="66" t="s">
        <v>14</v>
      </c>
      <c r="W59" s="68" t="s">
        <v>20</v>
      </c>
      <c r="X59" s="69" t="s">
        <v>34</v>
      </c>
      <c r="Y59" s="68" t="s">
        <v>20</v>
      </c>
      <c r="Z59" s="70" t="s">
        <v>1</v>
      </c>
      <c r="AA59" s="68" t="s">
        <v>20</v>
      </c>
      <c r="AB59" s="145" t="s">
        <v>21</v>
      </c>
      <c r="AC59" s="66" t="s">
        <v>24</v>
      </c>
      <c r="AD59" s="66" t="s">
        <v>25</v>
      </c>
      <c r="AE59" s="74" t="s">
        <v>20</v>
      </c>
      <c r="AF59" s="79"/>
      <c r="AG59" s="77" t="s">
        <v>2</v>
      </c>
      <c r="AJ59" s="23">
        <f>AG63</f>
        <v>3999</v>
      </c>
      <c r="AK59" s="23"/>
      <c r="AL59" s="124" t="s">
        <v>59</v>
      </c>
      <c r="AM59" s="124" t="s">
        <v>59</v>
      </c>
      <c r="AN59" s="124" t="s">
        <v>59</v>
      </c>
      <c r="AO59" s="124" t="s">
        <v>60</v>
      </c>
      <c r="AP59" s="124" t="s">
        <v>61</v>
      </c>
      <c r="AQ59" s="124" t="s">
        <v>62</v>
      </c>
      <c r="AT59" s="15"/>
      <c r="AU59" s="14"/>
    </row>
    <row r="60" spans="2:47" x14ac:dyDescent="0.2">
      <c r="B60" s="62"/>
      <c r="C60" s="139" t="s">
        <v>17</v>
      </c>
      <c r="D60" s="162" t="s">
        <v>99</v>
      </c>
      <c r="E60" s="162" t="s">
        <v>100</v>
      </c>
      <c r="F60" s="161" t="s">
        <v>102</v>
      </c>
      <c r="G60" s="34" t="s">
        <v>105</v>
      </c>
      <c r="H60" s="153" t="s">
        <v>106</v>
      </c>
      <c r="I60" s="36" t="s">
        <v>54</v>
      </c>
      <c r="J60" s="36"/>
      <c r="K60" s="51"/>
      <c r="L60" s="37" t="s">
        <v>18</v>
      </c>
      <c r="M60" s="51"/>
      <c r="N60" s="37" t="s">
        <v>18</v>
      </c>
      <c r="O60" s="51"/>
      <c r="P60" s="38" t="s">
        <v>19</v>
      </c>
      <c r="Q60" s="51"/>
      <c r="R60" s="38" t="s">
        <v>19</v>
      </c>
      <c r="S60" s="51"/>
      <c r="T60" s="38" t="s">
        <v>18</v>
      </c>
      <c r="U60" s="51"/>
      <c r="V60" s="36" t="s">
        <v>19</v>
      </c>
      <c r="W60" s="51"/>
      <c r="X60" s="37" t="s">
        <v>19</v>
      </c>
      <c r="Y60" s="51"/>
      <c r="Z60" s="38" t="s">
        <v>18</v>
      </c>
      <c r="AA60" s="51"/>
      <c r="AB60" s="146" t="s">
        <v>18</v>
      </c>
      <c r="AC60" s="36" t="s">
        <v>18</v>
      </c>
      <c r="AD60" s="39" t="s">
        <v>55</v>
      </c>
      <c r="AE60" s="38"/>
      <c r="AF60" s="63"/>
      <c r="AG60" s="78" t="s">
        <v>63</v>
      </c>
      <c r="AJ60" s="23">
        <f>AG63</f>
        <v>3999</v>
      </c>
      <c r="AK60" s="23"/>
      <c r="AL60" s="125" t="s">
        <v>21</v>
      </c>
      <c r="AM60" s="125" t="s">
        <v>24</v>
      </c>
      <c r="AN60" s="125" t="s">
        <v>58</v>
      </c>
      <c r="AO60" s="126" t="s">
        <v>58</v>
      </c>
      <c r="AP60" s="126" t="s">
        <v>58</v>
      </c>
      <c r="AQ60" s="126" t="s">
        <v>58</v>
      </c>
      <c r="AT60" s="15"/>
      <c r="AU60" s="14"/>
    </row>
    <row r="61" spans="2:47" x14ac:dyDescent="0.2">
      <c r="B61" s="62"/>
      <c r="C61" s="140"/>
      <c r="D61" s="40" t="s">
        <v>165</v>
      </c>
      <c r="E61" s="40" t="s">
        <v>166</v>
      </c>
      <c r="F61" s="156" t="s">
        <v>103</v>
      </c>
      <c r="G61" s="166"/>
      <c r="H61" s="86"/>
      <c r="I61" s="45">
        <v>9.9</v>
      </c>
      <c r="J61" s="45"/>
      <c r="K61" s="82">
        <f>INT(IF(J61="E",(IF((AND(I61&gt;10.99)*(I61&lt;14.21)),(14.3-I61)/0.1*10,(IF((AND(I61&gt;6)*(I61&lt;11.01)),(12.65-I61)/0.05*10,0))))+50,(IF((AND(I61&gt;10.99)*(I61&lt;14.21)),(14.3-I61)/0.1*10,(IF((AND(I61&gt;6)*(I61&lt;11.01)),(12.65-I61)/0.05*10,0))))))</f>
        <v>550</v>
      </c>
      <c r="L61" s="45">
        <v>3.36</v>
      </c>
      <c r="M61" s="82">
        <f>INT(IF(L61&lt;1,0,(L61-0.945)/0.055)*10)</f>
        <v>439</v>
      </c>
      <c r="N61" s="48"/>
      <c r="O61" s="82">
        <f>INT(IF(N61&lt;3,0,(N61-2.85)/0.15)*10)</f>
        <v>0</v>
      </c>
      <c r="P61" s="43"/>
      <c r="Q61" s="82">
        <f>INT(IF(P61&lt;5,0,(P61-4)/1)*10)</f>
        <v>0</v>
      </c>
      <c r="R61" s="44"/>
      <c r="S61" s="132">
        <f>INT(IF(R61&lt;30,0,(R61-27)/3)*10)</f>
        <v>0</v>
      </c>
      <c r="T61" s="45"/>
      <c r="U61" s="82">
        <f>INT(IF(T61&lt;2.2,0,(T61-2.135)/0.065)*10)</f>
        <v>0</v>
      </c>
      <c r="V61" s="44"/>
      <c r="W61" s="82">
        <f>INT(IF(V61&lt;5,0,(V61-4.3)/0.7)*10)</f>
        <v>0</v>
      </c>
      <c r="X61" s="34"/>
      <c r="Y61" s="82">
        <f>INT(IF(X61&lt;10,0,(X61-9)/1)*10)</f>
        <v>0</v>
      </c>
      <c r="Z61" s="45">
        <v>19.5</v>
      </c>
      <c r="AA61" s="82">
        <f>INT(IF(Z61&lt;5,0,(Z61-4.25)/0.75)*10)</f>
        <v>203</v>
      </c>
      <c r="AB61" s="144"/>
      <c r="AC61" s="43"/>
      <c r="AD61" s="46"/>
      <c r="AE61" s="110">
        <f>IF(AF61="ANO",(MAX(AL61:AN61)),0)</f>
        <v>0</v>
      </c>
      <c r="AF61" s="115" t="str">
        <f>IF(AND(ISNUMBER(AB61))*((ISNUMBER(AC61)))*(((ISNUMBER(AD61)))),"NE",IF(AND(ISNUMBER(AB61))*((ISNUMBER(AC61))),"NE",IF(AND(ISNUMBER(AB61))*((ISNUMBER(AD61))),"NE",IF(AND(ISNUMBER(AC61))*((ISNUMBER(AD61))),"NE",IF(AND(AB61="")*((AC61=""))*(((AD61=""))),"NE","ANO")))))</f>
        <v>NE</v>
      </c>
      <c r="AG61" s="80">
        <f>SUM(K61+M61+O61+Q61+S61+U61+W61+Y61+AA61+AE61)</f>
        <v>1192</v>
      </c>
      <c r="AJ61" s="24">
        <f>AG63</f>
        <v>3999</v>
      </c>
      <c r="AK61" s="24"/>
      <c r="AL61" s="105">
        <f>INT(IF(AB61&lt;25,0,(AB61-23.5)/1.5)*10)</f>
        <v>0</v>
      </c>
      <c r="AM61" s="105">
        <f>INT(IF(AC61&lt;120,0,(AC61-117.6)/2.4)*10)</f>
        <v>0</v>
      </c>
      <c r="AN61" s="105">
        <f>INT(IF(AO61&gt;=441,0,(442.5-AO61)/2.5)*10)</f>
        <v>0</v>
      </c>
      <c r="AO61" s="127" t="str">
        <f>IF(AND(AP61=0,AQ61=0),"",AP61*60+AQ61)</f>
        <v/>
      </c>
      <c r="AP61" s="127">
        <f>HOUR(AD61)</f>
        <v>0</v>
      </c>
      <c r="AQ61" s="127">
        <f>MINUTE(AD61)</f>
        <v>0</v>
      </c>
      <c r="AT61" s="95">
        <f>D59</f>
        <v>0</v>
      </c>
      <c r="AU61" s="94" t="str">
        <f>IF(A61="A","QD","")</f>
        <v/>
      </c>
    </row>
    <row r="62" spans="2:47" x14ac:dyDescent="0.2">
      <c r="B62" s="62"/>
      <c r="C62" s="140"/>
      <c r="D62" s="47"/>
      <c r="E62" s="47" t="s">
        <v>166</v>
      </c>
      <c r="F62" s="157" t="s">
        <v>104</v>
      </c>
      <c r="G62" s="166"/>
      <c r="H62" s="182">
        <f>SUM(G62-G61)</f>
        <v>0</v>
      </c>
      <c r="I62" s="41">
        <v>8.9</v>
      </c>
      <c r="J62" s="41"/>
      <c r="K62" s="82">
        <f>INT(IF(J62="E",(IF((AND(I62&gt;10.99)*(I62&lt;14.21)),(14.3-I62)/0.1*10,(IF((AND(I62&gt;6)*(I62&lt;11.01)),(12.65-I62)/0.05*10,0))))+50,(IF((AND(I62&gt;10.99)*(I62&lt;14.21)),(14.3-I62)/0.1*10,(IF((AND(I62&gt;6)*(I62&lt;11.01)),(12.65-I62)/0.05*10,0))))))</f>
        <v>750</v>
      </c>
      <c r="L62" s="41">
        <v>4.2</v>
      </c>
      <c r="M62" s="82">
        <f>INT(IF(L62&lt;1,0,(L62-0.945)/0.055)*10)</f>
        <v>591</v>
      </c>
      <c r="N62" s="42">
        <v>5.98</v>
      </c>
      <c r="O62" s="82">
        <f>INT(IF(N62&lt;3,0,(N62-2.85)/0.15)*10)</f>
        <v>208</v>
      </c>
      <c r="P62" s="43"/>
      <c r="Q62" s="82">
        <f>INT(IF(P62&lt;5,0,(P62-4)/1)*10)</f>
        <v>0</v>
      </c>
      <c r="R62" s="44"/>
      <c r="S62" s="132">
        <f>INT(IF(R62&lt;30,0,(R62-27)/3)*10)</f>
        <v>0</v>
      </c>
      <c r="T62" s="41"/>
      <c r="U62" s="82">
        <f>INT(IF(T62&lt;2.2,0,(T62-2.135)/0.065)*10)</f>
        <v>0</v>
      </c>
      <c r="V62" s="44"/>
      <c r="W62" s="82">
        <f>INT(IF(V62&lt;5,0,(V62-4.3)/0.7)*10)</f>
        <v>0</v>
      </c>
      <c r="X62" s="34"/>
      <c r="Y62" s="82">
        <f>INT(IF(X62&lt;10,0,(X62-9)/1)*10)</f>
        <v>0</v>
      </c>
      <c r="Z62" s="45"/>
      <c r="AA62" s="82">
        <f>INT(IF(Z62&lt;5,0,(Z62-4.25)/0.75)*10)</f>
        <v>0</v>
      </c>
      <c r="AB62" s="144"/>
      <c r="AC62" s="43"/>
      <c r="AD62" s="59">
        <v>8.8888888888888892E-2</v>
      </c>
      <c r="AE62" s="110">
        <f>IF(AF62="ANO",(MAX(AL62:AN62)),0)</f>
        <v>1258</v>
      </c>
      <c r="AF62" s="115" t="str">
        <f>IF(AND(ISNUMBER(AB62))*((ISNUMBER(AC62)))*(((ISNUMBER(AD62)))),"NE",IF(AND(ISNUMBER(AB62))*((ISNUMBER(AC62))),"NE",IF(AND(ISNUMBER(AB62))*((ISNUMBER(AD62))),"NE",IF(AND(ISNUMBER(AC62))*((ISNUMBER(AD62))),"NE",IF(AND(AB62="")*((AC62=""))*(((AD62=""))),"NE","ANO")))))</f>
        <v>ANO</v>
      </c>
      <c r="AG62" s="81">
        <f>SUM(K62+M62+O62+Q62+S62+U62+W62+Y62+AA62+AE62)</f>
        <v>2807</v>
      </c>
      <c r="AJ62" s="24">
        <f>AG63</f>
        <v>3999</v>
      </c>
      <c r="AK62" s="24"/>
      <c r="AL62" s="105">
        <f>INT(IF(AB62&lt;25,0,(AB62-23.5)/1.5)*10)</f>
        <v>0</v>
      </c>
      <c r="AM62" s="105">
        <f>INT(IF(AC62&lt;120,0,(AC62-117.6)/2.4)*10)</f>
        <v>0</v>
      </c>
      <c r="AN62" s="105">
        <f>INT(IF(AO62&gt;=441,0,(442.5-AO62)/2.5)*10)</f>
        <v>1258</v>
      </c>
      <c r="AO62" s="127">
        <f>IF(AND(AP62=0,AQ62=0),"",AP62*60+AQ62)</f>
        <v>128</v>
      </c>
      <c r="AP62" s="127">
        <f>HOUR(AD62)</f>
        <v>2</v>
      </c>
      <c r="AQ62" s="127">
        <f>MINUTE(AD62)</f>
        <v>8</v>
      </c>
      <c r="AT62" s="95">
        <f>D59</f>
        <v>0</v>
      </c>
      <c r="AU62" s="94" t="str">
        <f>IF(A62="A","QD","")</f>
        <v/>
      </c>
    </row>
    <row r="63" spans="2:47" ht="13.5" thickBot="1" x14ac:dyDescent="0.25">
      <c r="B63" s="62"/>
      <c r="C63" s="141"/>
      <c r="D63" s="49"/>
      <c r="E63" s="49"/>
      <c r="F63" s="160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97" t="s">
        <v>101</v>
      </c>
      <c r="AF63" s="98"/>
      <c r="AG63" s="99">
        <f>SUM(AG61:AG62)</f>
        <v>3999</v>
      </c>
      <c r="AJ63" s="22">
        <f>AG63</f>
        <v>3999</v>
      </c>
      <c r="AK63" s="22"/>
      <c r="AL63" s="22"/>
      <c r="AM63" s="22"/>
      <c r="AN63" s="22"/>
      <c r="AP63" s="13"/>
      <c r="AQ63" s="16"/>
    </row>
    <row r="64" spans="2:47" ht="13.5" thickBot="1" x14ac:dyDescent="0.25">
      <c r="B64" s="62"/>
      <c r="C64" s="174"/>
      <c r="D64" s="175"/>
      <c r="E64" s="175"/>
      <c r="F64" s="176"/>
      <c r="G64" s="176"/>
      <c r="H64" s="176"/>
      <c r="I64" s="176"/>
      <c r="J64" s="176"/>
      <c r="K64" s="177"/>
      <c r="L64" s="176"/>
      <c r="M64" s="177"/>
      <c r="N64" s="176"/>
      <c r="O64" s="177"/>
      <c r="P64" s="176"/>
      <c r="Q64" s="177"/>
      <c r="R64" s="176"/>
      <c r="S64" s="177"/>
      <c r="T64" s="176"/>
      <c r="U64" s="177"/>
      <c r="V64" s="178"/>
      <c r="W64" s="177"/>
      <c r="X64" s="176"/>
      <c r="Y64" s="177"/>
      <c r="Z64" s="176"/>
      <c r="AA64" s="177"/>
      <c r="AB64" s="179"/>
      <c r="AC64" s="178"/>
      <c r="AD64" s="178"/>
      <c r="AE64" s="177"/>
      <c r="AF64" s="180"/>
      <c r="AG64" s="181"/>
      <c r="AJ64" s="22">
        <f>AG63</f>
        <v>3999</v>
      </c>
      <c r="AK64" s="22"/>
      <c r="AL64" s="22"/>
      <c r="AM64" s="22"/>
      <c r="AN64" s="22"/>
      <c r="AP64" s="13"/>
      <c r="AQ64" s="13"/>
    </row>
    <row r="65" spans="2:48" x14ac:dyDescent="0.2">
      <c r="B65" s="62" t="s">
        <v>32</v>
      </c>
      <c r="C65" s="138" t="s">
        <v>72</v>
      </c>
      <c r="D65" s="163"/>
      <c r="E65" s="164"/>
      <c r="F65" s="185"/>
      <c r="G65" s="65"/>
      <c r="H65" s="65"/>
      <c r="I65" s="66" t="s">
        <v>10</v>
      </c>
      <c r="J65" s="67"/>
      <c r="K65" s="68" t="s">
        <v>20</v>
      </c>
      <c r="L65" s="69" t="s">
        <v>0</v>
      </c>
      <c r="M65" s="68" t="s">
        <v>20</v>
      </c>
      <c r="N65" s="69" t="s">
        <v>11</v>
      </c>
      <c r="O65" s="68" t="s">
        <v>20</v>
      </c>
      <c r="P65" s="70" t="s">
        <v>12</v>
      </c>
      <c r="Q65" s="68" t="s">
        <v>20</v>
      </c>
      <c r="R65" s="71" t="s">
        <v>22</v>
      </c>
      <c r="S65" s="74" t="s">
        <v>23</v>
      </c>
      <c r="T65" s="70" t="s">
        <v>13</v>
      </c>
      <c r="U65" s="68" t="s">
        <v>20</v>
      </c>
      <c r="V65" s="66" t="s">
        <v>14</v>
      </c>
      <c r="W65" s="68" t="s">
        <v>20</v>
      </c>
      <c r="X65" s="69" t="s">
        <v>34</v>
      </c>
      <c r="Y65" s="68" t="s">
        <v>20</v>
      </c>
      <c r="Z65" s="70" t="s">
        <v>1</v>
      </c>
      <c r="AA65" s="68" t="s">
        <v>20</v>
      </c>
      <c r="AB65" s="145" t="s">
        <v>21</v>
      </c>
      <c r="AC65" s="66" t="s">
        <v>24</v>
      </c>
      <c r="AD65" s="66" t="s">
        <v>25</v>
      </c>
      <c r="AE65" s="74" t="s">
        <v>20</v>
      </c>
      <c r="AF65" s="79"/>
      <c r="AG65" s="77" t="s">
        <v>2</v>
      </c>
      <c r="AH65" s="4"/>
      <c r="AJ65" s="23">
        <f>AG69</f>
        <v>3972</v>
      </c>
      <c r="AK65" s="23"/>
      <c r="AL65" s="124" t="s">
        <v>59</v>
      </c>
      <c r="AM65" s="124" t="s">
        <v>59</v>
      </c>
      <c r="AN65" s="124" t="s">
        <v>59</v>
      </c>
      <c r="AO65" s="124" t="s">
        <v>60</v>
      </c>
      <c r="AP65" s="124" t="s">
        <v>61</v>
      </c>
      <c r="AQ65" s="124" t="s">
        <v>62</v>
      </c>
      <c r="AT65" s="13"/>
    </row>
    <row r="66" spans="2:48" x14ac:dyDescent="0.2">
      <c r="B66" s="62"/>
      <c r="C66" s="139" t="s">
        <v>17</v>
      </c>
      <c r="D66" s="162" t="s">
        <v>99</v>
      </c>
      <c r="E66" s="162" t="s">
        <v>100</v>
      </c>
      <c r="F66" s="161" t="s">
        <v>102</v>
      </c>
      <c r="G66" s="34" t="s">
        <v>105</v>
      </c>
      <c r="H66" s="153" t="s">
        <v>106</v>
      </c>
      <c r="I66" s="36" t="s">
        <v>54</v>
      </c>
      <c r="J66" s="36"/>
      <c r="K66" s="51"/>
      <c r="L66" s="37" t="s">
        <v>18</v>
      </c>
      <c r="M66" s="51"/>
      <c r="N66" s="37" t="s">
        <v>18</v>
      </c>
      <c r="O66" s="51"/>
      <c r="P66" s="38" t="s">
        <v>19</v>
      </c>
      <c r="Q66" s="51"/>
      <c r="R66" s="38" t="s">
        <v>19</v>
      </c>
      <c r="S66" s="38"/>
      <c r="T66" s="38" t="s">
        <v>18</v>
      </c>
      <c r="U66" s="51"/>
      <c r="V66" s="36" t="s">
        <v>19</v>
      </c>
      <c r="W66" s="51"/>
      <c r="X66" s="37" t="s">
        <v>19</v>
      </c>
      <c r="Y66" s="51"/>
      <c r="Z66" s="38" t="s">
        <v>18</v>
      </c>
      <c r="AA66" s="51"/>
      <c r="AB66" s="146" t="s">
        <v>18</v>
      </c>
      <c r="AC66" s="36" t="s">
        <v>18</v>
      </c>
      <c r="AD66" s="39" t="s">
        <v>55</v>
      </c>
      <c r="AE66" s="38"/>
      <c r="AF66" s="63"/>
      <c r="AG66" s="78" t="s">
        <v>63</v>
      </c>
      <c r="AH66" s="4"/>
      <c r="AJ66" s="23">
        <f>AG69</f>
        <v>3972</v>
      </c>
      <c r="AK66" s="23"/>
      <c r="AL66" s="125" t="s">
        <v>21</v>
      </c>
      <c r="AM66" s="125" t="s">
        <v>24</v>
      </c>
      <c r="AN66" s="125" t="s">
        <v>58</v>
      </c>
      <c r="AO66" s="126" t="s">
        <v>58</v>
      </c>
      <c r="AP66" s="126" t="s">
        <v>58</v>
      </c>
      <c r="AQ66" s="126" t="s">
        <v>58</v>
      </c>
      <c r="AT66" s="13"/>
    </row>
    <row r="67" spans="2:48" x14ac:dyDescent="0.2">
      <c r="B67" s="62"/>
      <c r="C67" s="140"/>
      <c r="D67" s="40" t="s">
        <v>147</v>
      </c>
      <c r="E67" s="40" t="s">
        <v>146</v>
      </c>
      <c r="F67" s="156" t="s">
        <v>103</v>
      </c>
      <c r="G67" s="166"/>
      <c r="H67" s="86"/>
      <c r="I67" s="45">
        <v>11.4</v>
      </c>
      <c r="J67" s="45"/>
      <c r="K67" s="82">
        <f>INT(IF(J67="E",(IF((AND(I67&gt;10.99)*(I67&lt;14.21)),(14.3-I67)/0.1*10,(IF((AND(I67&gt;6)*(I67&lt;11.01)),(12.65-I67)/0.05*10,0))))+50,(IF((AND(I67&gt;10.99)*(I67&lt;14.21)),(14.3-I67)/0.1*10,(IF((AND(I67&gt;6)*(I67&lt;11.01)),(12.65-I67)/0.05*10,0))))))</f>
        <v>290</v>
      </c>
      <c r="L67" s="45">
        <v>3.25</v>
      </c>
      <c r="M67" s="82">
        <f>INT(IF(L67&lt;1,0,(L67-0.945)/0.055)*10)</f>
        <v>419</v>
      </c>
      <c r="N67" s="48"/>
      <c r="O67" s="82">
        <f>INT(IF(N67&lt;3,0,(N67-2.85)/0.15)*10)</f>
        <v>0</v>
      </c>
      <c r="P67" s="43"/>
      <c r="Q67" s="82">
        <f>INT(IF(P67&lt;5,0,(P67-4)/1)*10)</f>
        <v>0</v>
      </c>
      <c r="R67" s="44"/>
      <c r="S67" s="132">
        <f>INT(IF(R67&lt;30,0,(R67-27)/3)*10)</f>
        <v>0</v>
      </c>
      <c r="T67" s="45"/>
      <c r="U67" s="82">
        <f>INT(IF(T67&lt;2.2,0,(T67-2.135)/0.065)*10)</f>
        <v>0</v>
      </c>
      <c r="V67" s="44"/>
      <c r="W67" s="82">
        <f>INT(IF(V67&lt;5,0,(V67-4.3)/0.7)*10)</f>
        <v>0</v>
      </c>
      <c r="X67" s="34"/>
      <c r="Y67" s="82">
        <f>INT(IF(X67&lt;10,0,(X67-9)/1)*10)</f>
        <v>0</v>
      </c>
      <c r="Z67" s="45">
        <v>22.6</v>
      </c>
      <c r="AA67" s="82">
        <f>INT(IF(Z67&lt;5,0,(Z67-4.25)/0.75)*10)</f>
        <v>244</v>
      </c>
      <c r="AB67" s="144"/>
      <c r="AC67" s="43"/>
      <c r="AD67" s="46"/>
      <c r="AE67" s="110">
        <f>IF(AF67="ANO",(MAX(AL67:AN67)),0)</f>
        <v>0</v>
      </c>
      <c r="AF67" s="115" t="str">
        <f>IF(AND(ISNUMBER(AB67))*((ISNUMBER(AC67)))*(((ISNUMBER(AD67)))),"NE",IF(AND(ISNUMBER(AB67))*((ISNUMBER(AC67))),"NE",IF(AND(ISNUMBER(AB67))*((ISNUMBER(AD67))),"NE",IF(AND(ISNUMBER(AC67))*((ISNUMBER(AD67))),"NE",IF(AND(AB67="")*((AC67=""))*(((AD67=""))),"NE","ANO")))))</f>
        <v>NE</v>
      </c>
      <c r="AG67" s="80">
        <f>SUM(K67+M67+O67+Q67+S67+U67+W67+Y67+AA67+AE67)</f>
        <v>953</v>
      </c>
      <c r="AH67" s="4"/>
      <c r="AJ67" s="24">
        <f>AG69</f>
        <v>3972</v>
      </c>
      <c r="AK67" s="24"/>
      <c r="AL67" s="105">
        <f>INT(IF(AB67&lt;25,0,(AB67-23.5)/1.5)*10)</f>
        <v>0</v>
      </c>
      <c r="AM67" s="105">
        <f>INT(IF(AC67&lt;120,0,(AC67-117.6)/2.4)*10)</f>
        <v>0</v>
      </c>
      <c r="AN67" s="105">
        <f>INT(IF(AO67&gt;=441,0,(442.5-AO67)/2.5)*10)</f>
        <v>0</v>
      </c>
      <c r="AO67" s="127" t="str">
        <f>IF(AND(AP67=0,AQ67=0),"",AP67*60+AQ67)</f>
        <v/>
      </c>
      <c r="AP67" s="127">
        <f>HOUR(AD67)</f>
        <v>0</v>
      </c>
      <c r="AQ67" s="127">
        <f>MINUTE(AD67)</f>
        <v>0</v>
      </c>
      <c r="AT67" s="95">
        <f>D65</f>
        <v>0</v>
      </c>
      <c r="AU67" s="94" t="str">
        <f>IF(A67="A","QD","")</f>
        <v/>
      </c>
    </row>
    <row r="68" spans="2:48" x14ac:dyDescent="0.2">
      <c r="B68" s="62"/>
      <c r="C68" s="140"/>
      <c r="D68" s="47" t="s">
        <v>116</v>
      </c>
      <c r="E68" s="47" t="s">
        <v>148</v>
      </c>
      <c r="F68" s="157" t="s">
        <v>104</v>
      </c>
      <c r="G68" s="166"/>
      <c r="H68" s="182">
        <f>SUM(G68-G67)</f>
        <v>0</v>
      </c>
      <c r="I68" s="41">
        <v>9.4</v>
      </c>
      <c r="J68" s="41"/>
      <c r="K68" s="82">
        <f>INT(IF(J68="E",(IF((AND(I68&gt;10.99)*(I68&lt;14.21)),(14.3-I68)/0.1*10,(IF((AND(I68&gt;6)*(I68&lt;11.01)),(12.65-I68)/0.05*10,0))))+50,(IF((AND(I68&gt;10.99)*(I68&lt;14.21)),(14.3-I68)/0.1*10,(IF((AND(I68&gt;6)*(I68&lt;11.01)),(12.65-I68)/0.05*10,0))))))</f>
        <v>650</v>
      </c>
      <c r="L68" s="41">
        <v>4.21</v>
      </c>
      <c r="M68" s="82">
        <f>INT(IF(L68&lt;1,0,(L68-0.945)/0.055)*10)</f>
        <v>593</v>
      </c>
      <c r="N68" s="42">
        <v>11.11</v>
      </c>
      <c r="O68" s="82">
        <f>INT(IF(N68&lt;3,0,(N68-2.85)/0.15)*10)</f>
        <v>550</v>
      </c>
      <c r="P68" s="43"/>
      <c r="Q68" s="82">
        <f>INT(IF(P68&lt;5,0,(P68-4)/1)*10)</f>
        <v>0</v>
      </c>
      <c r="R68" s="44"/>
      <c r="S68" s="132">
        <f>INT(IF(R68&lt;30,0,(R68-27)/3)*10)</f>
        <v>0</v>
      </c>
      <c r="T68" s="41"/>
      <c r="U68" s="82">
        <f>INT(IF(T68&lt;2.2,0,(T68-2.135)/0.065)*10)</f>
        <v>0</v>
      </c>
      <c r="V68" s="44"/>
      <c r="W68" s="82">
        <f>INT(IF(V68&lt;5,0,(V68-4.3)/0.7)*10)</f>
        <v>0</v>
      </c>
      <c r="X68" s="34"/>
      <c r="Y68" s="82">
        <f>INT(IF(X68&lt;10,0,(X68-9)/1)*10)</f>
        <v>0</v>
      </c>
      <c r="Z68" s="45"/>
      <c r="AA68" s="82">
        <f>INT(IF(Z68&lt;5,0,(Z68-4.25)/0.75)*10)</f>
        <v>0</v>
      </c>
      <c r="AB68" s="144"/>
      <c r="AC68" s="43"/>
      <c r="AD68" s="59">
        <v>9.4444444444444442E-2</v>
      </c>
      <c r="AE68" s="110">
        <f>IF(AF68="ANO",(MAX(AL68:AN68)),0)</f>
        <v>1226</v>
      </c>
      <c r="AF68" s="115" t="str">
        <f>IF(AND(ISNUMBER(AB68))*((ISNUMBER(AC68)))*(((ISNUMBER(AD68)))),"NE",IF(AND(ISNUMBER(AB68))*((ISNUMBER(AC68))),"NE",IF(AND(ISNUMBER(AB68))*((ISNUMBER(AD68))),"NE",IF(AND(ISNUMBER(AC68))*((ISNUMBER(AD68))),"NE",IF(AND(AB68="")*((AC68=""))*(((AD68=""))),"NE","ANO")))))</f>
        <v>ANO</v>
      </c>
      <c r="AG68" s="81">
        <f>SUM(K68+M68+O68+Q68+S68+U68+W68+Y68+AA68+AE68)</f>
        <v>3019</v>
      </c>
      <c r="AH68" s="4"/>
      <c r="AJ68" s="24">
        <f>AG69</f>
        <v>3972</v>
      </c>
      <c r="AK68" s="24"/>
      <c r="AL68" s="105">
        <f>INT(IF(AB68&lt;25,0,(AB68-23.5)/1.5)*10)</f>
        <v>0</v>
      </c>
      <c r="AM68" s="105">
        <f>INT(IF(AC68&lt;120,0,(AC68-117.6)/2.4)*10)</f>
        <v>0</v>
      </c>
      <c r="AN68" s="105">
        <f>INT(IF(AO68&gt;=441,0,(442.5-AO68)/2.5)*10)</f>
        <v>1226</v>
      </c>
      <c r="AO68" s="127">
        <f>IF(AND(AP68=0,AQ68=0),"",AP68*60+AQ68)</f>
        <v>136</v>
      </c>
      <c r="AP68" s="127">
        <f>HOUR(AD68)</f>
        <v>2</v>
      </c>
      <c r="AQ68" s="127">
        <f>MINUTE(AD68)</f>
        <v>16</v>
      </c>
      <c r="AT68" s="95">
        <f>D65</f>
        <v>0</v>
      </c>
      <c r="AU68" s="94" t="str">
        <f>IF(A68="A","QD","")</f>
        <v/>
      </c>
    </row>
    <row r="69" spans="2:48" ht="13.5" thickBot="1" x14ac:dyDescent="0.25">
      <c r="B69" s="62"/>
      <c r="C69" s="141"/>
      <c r="D69" s="49"/>
      <c r="E69" s="49"/>
      <c r="F69" s="159"/>
      <c r="G69" s="49"/>
      <c r="H69" s="49"/>
      <c r="I69" s="49"/>
      <c r="J69" s="49"/>
      <c r="K69" s="52"/>
      <c r="L69" s="52"/>
      <c r="M69" s="52"/>
      <c r="N69" s="52"/>
      <c r="O69" s="52"/>
      <c r="P69" s="52"/>
      <c r="Q69" s="52"/>
      <c r="R69" s="52"/>
      <c r="S69" s="52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97" t="s">
        <v>101</v>
      </c>
      <c r="AF69" s="98"/>
      <c r="AG69" s="99">
        <f>SUM(AG67:AG68)</f>
        <v>3972</v>
      </c>
      <c r="AH69" s="4"/>
      <c r="AJ69" s="22">
        <f>AG69</f>
        <v>3972</v>
      </c>
      <c r="AK69" s="22"/>
      <c r="AL69" s="22"/>
      <c r="AM69" s="22"/>
      <c r="AN69" s="22"/>
      <c r="AP69" s="13"/>
      <c r="AQ69" s="16"/>
      <c r="AT69" s="18"/>
      <c r="AU69" s="18"/>
    </row>
    <row r="70" spans="2:48" ht="13.5" thickBot="1" x14ac:dyDescent="0.25">
      <c r="B70" s="62"/>
      <c r="C70" s="174"/>
      <c r="D70" s="175"/>
      <c r="E70" s="175"/>
      <c r="F70" s="176"/>
      <c r="G70" s="176"/>
      <c r="H70" s="176"/>
      <c r="I70" s="176"/>
      <c r="J70" s="176"/>
      <c r="K70" s="177"/>
      <c r="L70" s="176"/>
      <c r="M70" s="177"/>
      <c r="N70" s="176"/>
      <c r="O70" s="177"/>
      <c r="P70" s="176"/>
      <c r="Q70" s="177"/>
      <c r="R70" s="176"/>
      <c r="S70" s="177"/>
      <c r="T70" s="176"/>
      <c r="U70" s="177"/>
      <c r="V70" s="178"/>
      <c r="W70" s="177"/>
      <c r="X70" s="176"/>
      <c r="Y70" s="177"/>
      <c r="Z70" s="176"/>
      <c r="AA70" s="177"/>
      <c r="AB70" s="179"/>
      <c r="AC70" s="178"/>
      <c r="AD70" s="178"/>
      <c r="AE70" s="177"/>
      <c r="AF70" s="180"/>
      <c r="AG70" s="181"/>
      <c r="AH70" s="4"/>
      <c r="AJ70" s="22">
        <f>AG69</f>
        <v>3972</v>
      </c>
      <c r="AK70" s="22"/>
      <c r="AL70" s="22"/>
      <c r="AM70" s="22"/>
      <c r="AN70" s="22"/>
      <c r="AP70" s="13"/>
      <c r="AQ70" s="13"/>
      <c r="AT70" s="13"/>
      <c r="AU70" s="13"/>
    </row>
    <row r="71" spans="2:48" x14ac:dyDescent="0.2">
      <c r="B71" s="62" t="s">
        <v>5</v>
      </c>
      <c r="C71" s="138" t="s">
        <v>64</v>
      </c>
      <c r="D71" s="150"/>
      <c r="E71" s="152"/>
      <c r="F71" s="149"/>
      <c r="G71" s="65"/>
      <c r="H71" s="65"/>
      <c r="I71" s="66" t="s">
        <v>10</v>
      </c>
      <c r="J71" s="67"/>
      <c r="K71" s="68" t="s">
        <v>20</v>
      </c>
      <c r="L71" s="69" t="s">
        <v>0</v>
      </c>
      <c r="M71" s="68" t="s">
        <v>20</v>
      </c>
      <c r="N71" s="69" t="s">
        <v>11</v>
      </c>
      <c r="O71" s="68" t="s">
        <v>20</v>
      </c>
      <c r="P71" s="70" t="s">
        <v>12</v>
      </c>
      <c r="Q71" s="68" t="s">
        <v>20</v>
      </c>
      <c r="R71" s="71" t="s">
        <v>22</v>
      </c>
      <c r="S71" s="68" t="s">
        <v>20</v>
      </c>
      <c r="T71" s="70" t="s">
        <v>13</v>
      </c>
      <c r="U71" s="68" t="s">
        <v>20</v>
      </c>
      <c r="V71" s="66" t="s">
        <v>14</v>
      </c>
      <c r="W71" s="68" t="s">
        <v>20</v>
      </c>
      <c r="X71" s="69" t="s">
        <v>34</v>
      </c>
      <c r="Y71" s="68" t="s">
        <v>20</v>
      </c>
      <c r="Z71" s="70" t="s">
        <v>1</v>
      </c>
      <c r="AA71" s="68" t="s">
        <v>20</v>
      </c>
      <c r="AB71" s="145" t="s">
        <v>21</v>
      </c>
      <c r="AC71" s="66" t="s">
        <v>24</v>
      </c>
      <c r="AD71" s="66" t="s">
        <v>25</v>
      </c>
      <c r="AE71" s="74" t="s">
        <v>20</v>
      </c>
      <c r="AF71" s="79"/>
      <c r="AG71" s="77" t="s">
        <v>2</v>
      </c>
      <c r="AJ71" s="23">
        <f>AG75</f>
        <v>3890</v>
      </c>
      <c r="AK71" s="23"/>
      <c r="AL71" s="124" t="s">
        <v>59</v>
      </c>
      <c r="AM71" s="124" t="s">
        <v>59</v>
      </c>
      <c r="AN71" s="124" t="s">
        <v>59</v>
      </c>
      <c r="AO71" s="124" t="s">
        <v>60</v>
      </c>
      <c r="AP71" s="124" t="s">
        <v>61</v>
      </c>
      <c r="AQ71" s="124" t="s">
        <v>62</v>
      </c>
      <c r="AR71" s="17"/>
      <c r="AS71" s="13"/>
      <c r="AT71" s="13"/>
      <c r="AU71" s="13"/>
      <c r="AV71" s="13"/>
    </row>
    <row r="72" spans="2:48" x14ac:dyDescent="0.2">
      <c r="B72" s="62"/>
      <c r="C72" s="139" t="s">
        <v>17</v>
      </c>
      <c r="D72" s="162" t="s">
        <v>99</v>
      </c>
      <c r="E72" s="162" t="s">
        <v>100</v>
      </c>
      <c r="F72" s="161" t="s">
        <v>102</v>
      </c>
      <c r="G72" s="34" t="s">
        <v>105</v>
      </c>
      <c r="H72" s="153" t="s">
        <v>106</v>
      </c>
      <c r="I72" s="36" t="s">
        <v>54</v>
      </c>
      <c r="J72" s="36"/>
      <c r="K72" s="51"/>
      <c r="L72" s="37" t="s">
        <v>18</v>
      </c>
      <c r="M72" s="51"/>
      <c r="N72" s="37" t="s">
        <v>18</v>
      </c>
      <c r="O72" s="51"/>
      <c r="P72" s="38" t="s">
        <v>19</v>
      </c>
      <c r="Q72" s="51"/>
      <c r="R72" s="38" t="s">
        <v>19</v>
      </c>
      <c r="S72" s="51"/>
      <c r="T72" s="38" t="s">
        <v>18</v>
      </c>
      <c r="U72" s="51"/>
      <c r="V72" s="36" t="s">
        <v>19</v>
      </c>
      <c r="W72" s="51"/>
      <c r="X72" s="37" t="s">
        <v>19</v>
      </c>
      <c r="Y72" s="51"/>
      <c r="Z72" s="38" t="s">
        <v>18</v>
      </c>
      <c r="AA72" s="51"/>
      <c r="AB72" s="146" t="s">
        <v>18</v>
      </c>
      <c r="AC72" s="36" t="s">
        <v>18</v>
      </c>
      <c r="AD72" s="39" t="s">
        <v>55</v>
      </c>
      <c r="AE72" s="38"/>
      <c r="AF72" s="63"/>
      <c r="AG72" s="78" t="s">
        <v>63</v>
      </c>
      <c r="AJ72" s="23">
        <f>AG75</f>
        <v>3890</v>
      </c>
      <c r="AK72" s="23"/>
      <c r="AL72" s="125" t="s">
        <v>21</v>
      </c>
      <c r="AM72" s="125" t="s">
        <v>24</v>
      </c>
      <c r="AN72" s="125" t="s">
        <v>58</v>
      </c>
      <c r="AO72" s="126" t="s">
        <v>58</v>
      </c>
      <c r="AP72" s="126" t="s">
        <v>58</v>
      </c>
      <c r="AQ72" s="126" t="s">
        <v>58</v>
      </c>
      <c r="AR72" s="17"/>
      <c r="AS72" s="13"/>
      <c r="AT72" s="13"/>
      <c r="AU72" s="13"/>
      <c r="AV72" s="13"/>
    </row>
    <row r="73" spans="2:48" x14ac:dyDescent="0.2">
      <c r="B73" s="62"/>
      <c r="C73" s="140"/>
      <c r="D73" s="165" t="s">
        <v>136</v>
      </c>
      <c r="E73" s="165" t="s">
        <v>137</v>
      </c>
      <c r="F73" s="156" t="s">
        <v>103</v>
      </c>
      <c r="G73" s="166"/>
      <c r="H73" s="86"/>
      <c r="I73" s="41">
        <v>12.7</v>
      </c>
      <c r="J73" s="45"/>
      <c r="K73" s="82">
        <f>INT(IF(J73="E",(IF((AND(I73&gt;10.99)*(I73&lt;14.21)),(14.3-I73)/0.1*10,(IF((AND(I73&gt;6)*(I73&lt;11.01)),(12.65-I73)/0.05*10,0))))+50,(IF((AND(I73&gt;10.99)*(I73&lt;14.21)),(14.3-I73)/0.1*10,(IF((AND(I73&gt;6)*(I73&lt;11.01)),(12.65-I73)/0.05*10,0))))))</f>
        <v>160</v>
      </c>
      <c r="L73" s="45">
        <v>2.38</v>
      </c>
      <c r="M73" s="82">
        <f>INT(IF(L73&lt;1,0,(L73-0.945)/0.055)*10)</f>
        <v>260</v>
      </c>
      <c r="N73" s="48"/>
      <c r="O73" s="82">
        <f>INT(IF(N73&lt;3,0,(N73-2.85)/0.15)*10)</f>
        <v>0</v>
      </c>
      <c r="P73" s="43"/>
      <c r="Q73" s="82">
        <f>INT(IF(P73&lt;5,0,(P73-4)/1)*10)</f>
        <v>0</v>
      </c>
      <c r="R73" s="44"/>
      <c r="S73" s="132">
        <f>INT(IF(R73&lt;30,0,(R73-27)/3)*10)</f>
        <v>0</v>
      </c>
      <c r="T73" s="45"/>
      <c r="U73" s="82">
        <f>INT(IF(T73&lt;2.2,0,(T73-2.135)/0.065)*10)</f>
        <v>0</v>
      </c>
      <c r="V73" s="44"/>
      <c r="W73" s="82">
        <f>INT(IF(V73&lt;5,0,(V73-4.3)/0.7)*10)</f>
        <v>0</v>
      </c>
      <c r="X73" s="34"/>
      <c r="Y73" s="82">
        <f>INT(IF(X73&lt;10,0,(X73-9)/1)*10)</f>
        <v>0</v>
      </c>
      <c r="Z73" s="45">
        <v>10.8</v>
      </c>
      <c r="AA73" s="82">
        <f>INT(IF(Z73&lt;5,0,(Z73-4.25)/0.75)*10)</f>
        <v>87</v>
      </c>
      <c r="AB73" s="144"/>
      <c r="AC73" s="43"/>
      <c r="AD73" s="46"/>
      <c r="AE73" s="110">
        <f>IF(AF73="ANO",(MAX(AL73:AN73)),0)</f>
        <v>0</v>
      </c>
      <c r="AF73" s="115" t="str">
        <f>IF(AND(ISNUMBER(AB73))*((ISNUMBER(AC73)))*(((ISNUMBER(AD73)))),"NE",IF(AND(ISNUMBER(AB73))*((ISNUMBER(AC73))),"NE",IF(AND(ISNUMBER(AB73))*((ISNUMBER(AD73))),"NE",IF(AND(ISNUMBER(AC73))*((ISNUMBER(AD73))),"NE",IF(AND(AB73="")*((AC73=""))*(((AD73=""))),"NE","ANO")))))</f>
        <v>NE</v>
      </c>
      <c r="AG73" s="80">
        <f>SUM(K73+M73+O73+Q73+S73+U73+W73+Y73+AA73+AE73)</f>
        <v>507</v>
      </c>
      <c r="AH73" s="28"/>
      <c r="AJ73" s="24">
        <f>AG75</f>
        <v>3890</v>
      </c>
      <c r="AK73" s="24"/>
      <c r="AL73" s="105">
        <f>INT(IF(AB73&lt;25,0,(AB73-23.5)/1.5)*10)</f>
        <v>0</v>
      </c>
      <c r="AM73" s="105">
        <f>INT(IF(AC73&lt;120,0,(AC73-117.6)/2.4)*10)</f>
        <v>0</v>
      </c>
      <c r="AN73" s="105">
        <f>INT(IF(AO73&gt;=441,0,(442.5-AO73)/2.5)*10)</f>
        <v>0</v>
      </c>
      <c r="AO73" s="127" t="str">
        <f>IF(AND(AP73=0,AQ73=0),"",AP73*60+AQ73)</f>
        <v/>
      </c>
      <c r="AP73" s="127">
        <f>HOUR(AD73)</f>
        <v>0</v>
      </c>
      <c r="AQ73" s="127">
        <f>MINUTE(AD73)</f>
        <v>0</v>
      </c>
      <c r="AR73" s="17"/>
      <c r="AS73" s="13"/>
      <c r="AT73" s="95">
        <f>D71</f>
        <v>0</v>
      </c>
      <c r="AU73" s="94" t="str">
        <f>IF(A73="A","QD","")</f>
        <v/>
      </c>
      <c r="AV73" s="13"/>
    </row>
    <row r="74" spans="2:48" x14ac:dyDescent="0.2">
      <c r="B74" s="62"/>
      <c r="C74" s="140"/>
      <c r="D74" s="171"/>
      <c r="E74" s="171" t="s">
        <v>137</v>
      </c>
      <c r="F74" s="157" t="s">
        <v>104</v>
      </c>
      <c r="G74" s="166"/>
      <c r="H74" s="182">
        <f>SUM(G74-G73)</f>
        <v>0</v>
      </c>
      <c r="I74" s="45">
        <v>8.4</v>
      </c>
      <c r="J74" s="41"/>
      <c r="K74" s="82">
        <f>INT(IF(J74="E",(IF((AND(I74&gt;10.99)*(I74&lt;14.21)),(14.3-I74)/0.1*10,(IF((AND(I74&gt;6)*(I74&lt;11.01)),(12.65-I74)/0.05*10,0))))+50,(IF((AND(I74&gt;10.99)*(I74&lt;14.21)),(14.3-I74)/0.1*10,(IF((AND(I74&gt;6)*(I74&lt;11.01)),(12.65-I74)/0.05*10,0))))))</f>
        <v>850</v>
      </c>
      <c r="L74" s="41">
        <v>5</v>
      </c>
      <c r="M74" s="82">
        <f>INT(IF(L74&lt;1,0,(L74-0.945)/0.055)*10)</f>
        <v>737</v>
      </c>
      <c r="N74" s="42">
        <v>11.64</v>
      </c>
      <c r="O74" s="82">
        <f>INT(IF(N74&lt;3,0,(N74-2.85)/0.15)*10)</f>
        <v>586</v>
      </c>
      <c r="P74" s="43"/>
      <c r="Q74" s="82">
        <f>INT(IF(P74&lt;5,0,(P74-4)/1)*10)</f>
        <v>0</v>
      </c>
      <c r="R74" s="44"/>
      <c r="S74" s="132">
        <f>INT(IF(R74&lt;30,0,(R74-27)/3)*10)</f>
        <v>0</v>
      </c>
      <c r="T74" s="41"/>
      <c r="U74" s="82">
        <f>INT(IF(T74&lt;2.2,0,(T74-2.135)/0.065)*10)</f>
        <v>0</v>
      </c>
      <c r="V74" s="44"/>
      <c r="W74" s="82">
        <f>INT(IF(V74&lt;5,0,(V74-4.3)/0.7)*10)</f>
        <v>0</v>
      </c>
      <c r="X74" s="34"/>
      <c r="Y74" s="82">
        <f>INT(IF(X74&lt;10,0,(X74-9)/1)*10)</f>
        <v>0</v>
      </c>
      <c r="Z74" s="45"/>
      <c r="AA74" s="82">
        <f>INT(IF(Z74&lt;5,0,(Z74-4.25)/0.75)*10)</f>
        <v>0</v>
      </c>
      <c r="AB74" s="144"/>
      <c r="AC74" s="43"/>
      <c r="AD74" s="59">
        <v>9.7222222222222224E-2</v>
      </c>
      <c r="AE74" s="110">
        <f>IF(AF74="ANO",(MAX(AL74:AN74)),0)</f>
        <v>1210</v>
      </c>
      <c r="AF74" s="115" t="str">
        <f>IF(AND(ISNUMBER(AB74))*((ISNUMBER(AC74)))*(((ISNUMBER(AD74)))),"NE",IF(AND(ISNUMBER(AB74))*((ISNUMBER(AC74))),"NE",IF(AND(ISNUMBER(AB74))*((ISNUMBER(AD74))),"NE",IF(AND(ISNUMBER(AC74))*((ISNUMBER(AD74))),"NE",IF(AND(AB74="")*((AC74=""))*(((AD74=""))),"NE","ANO")))))</f>
        <v>ANO</v>
      </c>
      <c r="AG74" s="81">
        <f>SUM(K74+M74+O74+Q74+S74+U74+W74+Y74+AA74+AE74)</f>
        <v>3383</v>
      </c>
      <c r="AH74" s="28"/>
      <c r="AJ74" s="24">
        <f>AG75</f>
        <v>3890</v>
      </c>
      <c r="AK74" s="24"/>
      <c r="AL74" s="105">
        <f>INT(IF(AB74&lt;25,0,(AB74-23.5)/1.5)*10)</f>
        <v>0</v>
      </c>
      <c r="AM74" s="105">
        <f>INT(IF(AC74&lt;120,0,(AC74-117.6)/2.4)*10)</f>
        <v>0</v>
      </c>
      <c r="AN74" s="105">
        <f>INT(IF(AO74&gt;=441,0,(442.5-AO74)/2.5)*10)</f>
        <v>1210</v>
      </c>
      <c r="AO74" s="127">
        <f>IF(AND(AP74=0,AQ74=0),"",AP74*60+AQ74)</f>
        <v>140</v>
      </c>
      <c r="AP74" s="127">
        <f>HOUR(AD74)</f>
        <v>2</v>
      </c>
      <c r="AQ74" s="127">
        <f>MINUTE(AD74)</f>
        <v>20</v>
      </c>
      <c r="AR74" s="17"/>
      <c r="AS74" s="13"/>
      <c r="AT74" s="95">
        <f>D71</f>
        <v>0</v>
      </c>
      <c r="AU74" s="94" t="str">
        <f>IF(A74="A","QD","")</f>
        <v/>
      </c>
      <c r="AV74" s="13"/>
    </row>
    <row r="75" spans="2:48" ht="13.5" thickBot="1" x14ac:dyDescent="0.25">
      <c r="B75" s="62"/>
      <c r="C75" s="141"/>
      <c r="D75" s="49"/>
      <c r="E75" s="49"/>
      <c r="F75" s="160"/>
      <c r="G75" s="49"/>
      <c r="H75" s="49"/>
      <c r="I75" s="49"/>
      <c r="J75" s="49"/>
      <c r="K75" s="50"/>
      <c r="L75" s="49"/>
      <c r="M75" s="198"/>
      <c r="N75" s="50"/>
      <c r="O75" s="188"/>
      <c r="P75" s="50"/>
      <c r="Q75" s="188"/>
      <c r="R75" s="188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97" t="s">
        <v>101</v>
      </c>
      <c r="AF75" s="199"/>
      <c r="AG75" s="99">
        <f>SUM(AG73:AG74)</f>
        <v>3890</v>
      </c>
      <c r="AJ75" s="22">
        <f>AG75</f>
        <v>3890</v>
      </c>
      <c r="AK75" s="22"/>
      <c r="AL75" s="22"/>
      <c r="AM75" s="22"/>
      <c r="AN75" s="22"/>
      <c r="AP75" s="13"/>
      <c r="AQ75" s="16"/>
      <c r="AT75" s="18"/>
      <c r="AU75" s="18"/>
    </row>
    <row r="76" spans="2:48" ht="13.5" thickBot="1" x14ac:dyDescent="0.25">
      <c r="B76" s="62"/>
      <c r="C76" s="174"/>
      <c r="D76" s="175"/>
      <c r="E76" s="175"/>
      <c r="F76" s="176"/>
      <c r="G76" s="176"/>
      <c r="H76" s="176"/>
      <c r="I76" s="176"/>
      <c r="J76" s="176"/>
      <c r="K76" s="177"/>
      <c r="L76" s="176"/>
      <c r="M76" s="177"/>
      <c r="N76" s="176"/>
      <c r="O76" s="177"/>
      <c r="P76" s="176"/>
      <c r="Q76" s="177"/>
      <c r="R76" s="176"/>
      <c r="S76" s="177"/>
      <c r="T76" s="176"/>
      <c r="U76" s="177"/>
      <c r="V76" s="178"/>
      <c r="W76" s="177"/>
      <c r="X76" s="176"/>
      <c r="Y76" s="177"/>
      <c r="Z76" s="176"/>
      <c r="AA76" s="177"/>
      <c r="AB76" s="179"/>
      <c r="AC76" s="178"/>
      <c r="AD76" s="178"/>
      <c r="AE76" s="177"/>
      <c r="AF76" s="180"/>
      <c r="AG76" s="181"/>
      <c r="AH76" s="13"/>
      <c r="AJ76" s="22">
        <f>AG75</f>
        <v>3890</v>
      </c>
      <c r="AK76" s="22"/>
      <c r="AL76" s="22"/>
      <c r="AM76" s="22"/>
      <c r="AN76" s="22"/>
      <c r="AP76" s="13"/>
      <c r="AQ76" s="13"/>
      <c r="AT76" s="13"/>
      <c r="AU76" s="13"/>
    </row>
    <row r="77" spans="2:48" x14ac:dyDescent="0.2">
      <c r="B77" s="62" t="s">
        <v>6</v>
      </c>
      <c r="C77" s="138" t="s">
        <v>88</v>
      </c>
      <c r="D77" s="150"/>
      <c r="E77" s="152"/>
      <c r="F77" s="185"/>
      <c r="G77" s="65"/>
      <c r="H77" s="65"/>
      <c r="I77" s="66" t="s">
        <v>10</v>
      </c>
      <c r="J77" s="67"/>
      <c r="K77" s="68" t="s">
        <v>20</v>
      </c>
      <c r="L77" s="69" t="s">
        <v>0</v>
      </c>
      <c r="M77" s="68" t="s">
        <v>20</v>
      </c>
      <c r="N77" s="69" t="s">
        <v>11</v>
      </c>
      <c r="O77" s="68" t="s">
        <v>20</v>
      </c>
      <c r="P77" s="70" t="s">
        <v>12</v>
      </c>
      <c r="Q77" s="68" t="s">
        <v>20</v>
      </c>
      <c r="R77" s="71" t="s">
        <v>22</v>
      </c>
      <c r="S77" s="68" t="s">
        <v>53</v>
      </c>
      <c r="T77" s="70" t="s">
        <v>13</v>
      </c>
      <c r="U77" s="68" t="s">
        <v>20</v>
      </c>
      <c r="V77" s="66" t="s">
        <v>14</v>
      </c>
      <c r="W77" s="68" t="s">
        <v>20</v>
      </c>
      <c r="X77" s="69" t="s">
        <v>34</v>
      </c>
      <c r="Y77" s="68" t="s">
        <v>20</v>
      </c>
      <c r="Z77" s="70" t="s">
        <v>1</v>
      </c>
      <c r="AA77" s="68" t="s">
        <v>20</v>
      </c>
      <c r="AB77" s="145" t="s">
        <v>21</v>
      </c>
      <c r="AC77" s="66" t="s">
        <v>24</v>
      </c>
      <c r="AD77" s="66" t="s">
        <v>25</v>
      </c>
      <c r="AE77" s="74" t="s">
        <v>20</v>
      </c>
      <c r="AF77" s="79"/>
      <c r="AG77" s="77" t="s">
        <v>2</v>
      </c>
      <c r="AJ77" s="23">
        <f>AG81</f>
        <v>3823</v>
      </c>
      <c r="AK77" s="23"/>
      <c r="AL77" s="124" t="s">
        <v>59</v>
      </c>
      <c r="AM77" s="124" t="s">
        <v>59</v>
      </c>
      <c r="AN77" s="124" t="s">
        <v>59</v>
      </c>
      <c r="AO77" s="124" t="s">
        <v>60</v>
      </c>
      <c r="AP77" s="124" t="s">
        <v>61</v>
      </c>
      <c r="AQ77" s="124" t="s">
        <v>62</v>
      </c>
      <c r="AT77" s="13"/>
      <c r="AU77" s="13"/>
    </row>
    <row r="78" spans="2:48" x14ac:dyDescent="0.2">
      <c r="B78" s="62"/>
      <c r="C78" s="139" t="s">
        <v>17</v>
      </c>
      <c r="D78" s="162" t="s">
        <v>99</v>
      </c>
      <c r="E78" s="162" t="s">
        <v>100</v>
      </c>
      <c r="F78" s="161" t="s">
        <v>102</v>
      </c>
      <c r="G78" s="34" t="s">
        <v>105</v>
      </c>
      <c r="H78" s="153" t="s">
        <v>106</v>
      </c>
      <c r="I78" s="36" t="s">
        <v>54</v>
      </c>
      <c r="J78" s="36"/>
      <c r="K78" s="51"/>
      <c r="L78" s="37" t="s">
        <v>18</v>
      </c>
      <c r="M78" s="51"/>
      <c r="N78" s="37" t="s">
        <v>18</v>
      </c>
      <c r="O78" s="51"/>
      <c r="P78" s="38" t="s">
        <v>19</v>
      </c>
      <c r="Q78" s="51"/>
      <c r="R78" s="38" t="s">
        <v>19</v>
      </c>
      <c r="S78" s="51"/>
      <c r="T78" s="38" t="s">
        <v>18</v>
      </c>
      <c r="U78" s="51"/>
      <c r="V78" s="36" t="s">
        <v>19</v>
      </c>
      <c r="W78" s="51"/>
      <c r="X78" s="37" t="s">
        <v>19</v>
      </c>
      <c r="Y78" s="51"/>
      <c r="Z78" s="38" t="s">
        <v>18</v>
      </c>
      <c r="AA78" s="51"/>
      <c r="AB78" s="146" t="s">
        <v>18</v>
      </c>
      <c r="AC78" s="36" t="s">
        <v>18</v>
      </c>
      <c r="AD78" s="39" t="s">
        <v>55</v>
      </c>
      <c r="AE78" s="38"/>
      <c r="AF78" s="63"/>
      <c r="AG78" s="78" t="s">
        <v>63</v>
      </c>
      <c r="AJ78" s="23">
        <f>AG81</f>
        <v>3823</v>
      </c>
      <c r="AK78" s="23"/>
      <c r="AL78" s="125" t="s">
        <v>21</v>
      </c>
      <c r="AM78" s="125" t="s">
        <v>24</v>
      </c>
      <c r="AN78" s="125" t="s">
        <v>58</v>
      </c>
      <c r="AO78" s="126" t="s">
        <v>58</v>
      </c>
      <c r="AP78" s="126" t="s">
        <v>58</v>
      </c>
      <c r="AQ78" s="126" t="s">
        <v>58</v>
      </c>
      <c r="AT78" s="13"/>
      <c r="AU78" s="13"/>
    </row>
    <row r="79" spans="2:48" x14ac:dyDescent="0.2">
      <c r="B79" s="62"/>
      <c r="C79" s="140"/>
      <c r="D79" s="40" t="s">
        <v>111</v>
      </c>
      <c r="E79" s="40" t="s">
        <v>164</v>
      </c>
      <c r="F79" s="156" t="s">
        <v>103</v>
      </c>
      <c r="G79" s="166"/>
      <c r="H79" s="86"/>
      <c r="I79" s="45">
        <v>11.8</v>
      </c>
      <c r="J79" s="45"/>
      <c r="K79" s="82">
        <f>INT(IF(J79="E",(IF((AND(I79&gt;10.99)*(I79&lt;14.21)),(14.3-I79)/0.1*10,(IF((AND(I79&gt;6)*(I79&lt;11.01)),(12.65-I79)/0.05*10,0))))+50,(IF((AND(I79&gt;10.99)*(I79&lt;14.21)),(14.3-I79)/0.1*10,(IF((AND(I79&gt;6)*(I79&lt;11.01)),(12.65-I79)/0.05*10,0))))))</f>
        <v>250</v>
      </c>
      <c r="L79" s="45">
        <v>3.28</v>
      </c>
      <c r="M79" s="82">
        <f>INT(IF(L79&lt;1,0,(L79-0.945)/0.055)*10)</f>
        <v>424</v>
      </c>
      <c r="N79" s="48"/>
      <c r="O79" s="82">
        <f>INT(IF(N79&lt;3,0,(N79-2.85)/0.15)*10)</f>
        <v>0</v>
      </c>
      <c r="P79" s="43"/>
      <c r="Q79" s="82">
        <f>INT(IF(P79&lt;5,0,(P79-4)/1)*10)</f>
        <v>0</v>
      </c>
      <c r="R79" s="44"/>
      <c r="S79" s="132">
        <f>INT(IF(R79&lt;30,0,(R79-27)/3)*10)</f>
        <v>0</v>
      </c>
      <c r="T79" s="45"/>
      <c r="U79" s="82">
        <f>INT(IF(T79&lt;2.2,0,(T79-2.135)/0.065)*10)</f>
        <v>0</v>
      </c>
      <c r="V79" s="44"/>
      <c r="W79" s="82">
        <f>INT(IF(V79&lt;5,0,(V79-4.3)/0.7)*10)</f>
        <v>0</v>
      </c>
      <c r="X79" s="34"/>
      <c r="Y79" s="82">
        <f>INT(IF(X79&lt;10,0,(X79-9)/1)*10)</f>
        <v>0</v>
      </c>
      <c r="Z79" s="45">
        <v>19.100000000000001</v>
      </c>
      <c r="AA79" s="82">
        <f>INT(IF(Z79&lt;5,0,(Z79-4.25)/0.75)*10)</f>
        <v>198</v>
      </c>
      <c r="AB79" s="144"/>
      <c r="AC79" s="43"/>
      <c r="AD79" s="46"/>
      <c r="AE79" s="110">
        <f>IF(AF79="ANO",(MAX(AL79:AN79)),0)</f>
        <v>0</v>
      </c>
      <c r="AF79" s="115" t="str">
        <f>IF(AND(ISNUMBER(AB79))*((ISNUMBER(AC79)))*(((ISNUMBER(AD79)))),"NE",IF(AND(ISNUMBER(AB79))*((ISNUMBER(AC79))),"NE",IF(AND(ISNUMBER(AB79))*((ISNUMBER(AD79))),"NE",IF(AND(ISNUMBER(AC79))*((ISNUMBER(AD79))),"NE",IF(AND(AB79="")*((AC79=""))*(((AD79=""))),"NE","ANO")))))</f>
        <v>NE</v>
      </c>
      <c r="AG79" s="80">
        <f>SUM(K79+M79+O79+Q79+S79+U79+W79+Y79+AA79+AE79)</f>
        <v>872</v>
      </c>
      <c r="AJ79" s="24">
        <f>AG81</f>
        <v>3823</v>
      </c>
      <c r="AK79" s="24"/>
      <c r="AL79" s="105">
        <f>INT(IF(AB79&lt;25,0,(AB79-23.5)/1.5)*10)</f>
        <v>0</v>
      </c>
      <c r="AM79" s="105">
        <f>INT(IF(AC79&lt;120,0,(AC79-117.6)/2.4)*10)</f>
        <v>0</v>
      </c>
      <c r="AN79" s="105">
        <f>INT(IF(AO79&gt;=441,0,(442.5-AO79)/2.5)*10)</f>
        <v>0</v>
      </c>
      <c r="AO79" s="127" t="str">
        <f>IF(AND(AP79=0,AQ79=0),"",AP79*60+AQ79)</f>
        <v/>
      </c>
      <c r="AP79" s="127">
        <f>HOUR(AD79)</f>
        <v>0</v>
      </c>
      <c r="AQ79" s="127">
        <f>MINUTE(AD79)</f>
        <v>0</v>
      </c>
      <c r="AT79" s="95">
        <f>D77</f>
        <v>0</v>
      </c>
      <c r="AU79" s="94" t="str">
        <f>IF(A79="A","QD","")</f>
        <v/>
      </c>
    </row>
    <row r="80" spans="2:48" x14ac:dyDescent="0.2">
      <c r="B80" s="62"/>
      <c r="C80" s="140"/>
      <c r="D80" s="47"/>
      <c r="E80" s="47" t="s">
        <v>164</v>
      </c>
      <c r="F80" s="157" t="s">
        <v>104</v>
      </c>
      <c r="G80" s="166"/>
      <c r="H80" s="182">
        <f>SUM(G80-G79)</f>
        <v>0</v>
      </c>
      <c r="I80" s="41">
        <v>9.9</v>
      </c>
      <c r="J80" s="41"/>
      <c r="K80" s="82">
        <f>INT(IF(J80="E",(IF((AND(I80&gt;10.99)*(I80&lt;14.21)),(14.3-I80)/0.1*10,(IF((AND(I80&gt;6)*(I80&lt;11.01)),(12.65-I80)/0.05*10,0))))+50,(IF((AND(I80&gt;10.99)*(I80&lt;14.21)),(14.3-I80)/0.1*10,(IF((AND(I80&gt;6)*(I80&lt;11.01)),(12.65-I80)/0.05*10,0))))))</f>
        <v>550</v>
      </c>
      <c r="L80" s="41">
        <v>3.66</v>
      </c>
      <c r="M80" s="82">
        <f>INT(IF(L80&lt;1,0,(L80-0.945)/0.055)*10)</f>
        <v>493</v>
      </c>
      <c r="N80" s="42">
        <v>12.96</v>
      </c>
      <c r="O80" s="82">
        <f>INT(IF(N80&lt;3,0,(N80-2.85)/0.15)*10)</f>
        <v>674</v>
      </c>
      <c r="P80" s="43"/>
      <c r="Q80" s="82">
        <f>INT(IF(P80&lt;5,0,(P80-4)/1)*10)</f>
        <v>0</v>
      </c>
      <c r="R80" s="44"/>
      <c r="S80" s="132">
        <f>INT(IF(R80&lt;30,0,(R80-27)/3)*10)</f>
        <v>0</v>
      </c>
      <c r="T80" s="41"/>
      <c r="U80" s="82">
        <f>INT(IF(T80&lt;2.2,0,(T80-2.135)/0.065)*10)</f>
        <v>0</v>
      </c>
      <c r="V80" s="44"/>
      <c r="W80" s="82">
        <f>INT(IF(V80&lt;5,0,(V80-4.3)/0.7)*10)</f>
        <v>0</v>
      </c>
      <c r="X80" s="34"/>
      <c r="Y80" s="82">
        <f>INT(IF(X80&lt;10,0,(X80-9)/1)*10)</f>
        <v>0</v>
      </c>
      <c r="Z80" s="45"/>
      <c r="AA80" s="82">
        <f>INT(IF(Z80&lt;5,0,(Z80-4.25)/0.75)*10)</f>
        <v>0</v>
      </c>
      <c r="AB80" s="144"/>
      <c r="AC80" s="43"/>
      <c r="AD80" s="59">
        <v>9.3055555555555558E-2</v>
      </c>
      <c r="AE80" s="110">
        <f>IF(AF80="ANO",(MAX(AL80:AN80)),0)</f>
        <v>1234</v>
      </c>
      <c r="AF80" s="115" t="str">
        <f>IF(AND(ISNUMBER(AB80))*((ISNUMBER(AC80)))*(((ISNUMBER(AD80)))),"NE",IF(AND(ISNUMBER(AB80))*((ISNUMBER(AC80))),"NE",IF(AND(ISNUMBER(AB80))*((ISNUMBER(AD80))),"NE",IF(AND(ISNUMBER(AC80))*((ISNUMBER(AD80))),"NE",IF(AND(AB80="")*((AC80=""))*(((AD80=""))),"NE","ANO")))))</f>
        <v>ANO</v>
      </c>
      <c r="AG80" s="81">
        <f>SUM(K80+M80+O80+Q80+S80+U80+W80+Y80+AA80+AE80)</f>
        <v>2951</v>
      </c>
      <c r="AJ80" s="24">
        <f>AG81</f>
        <v>3823</v>
      </c>
      <c r="AK80" s="24"/>
      <c r="AL80" s="105">
        <f>INT(IF(AB80&lt;25,0,(AB80-23.5)/1.5)*10)</f>
        <v>0</v>
      </c>
      <c r="AM80" s="105">
        <f>INT(IF(AC80&lt;120,0,(AC80-117.6)/2.4)*10)</f>
        <v>0</v>
      </c>
      <c r="AN80" s="105">
        <f>INT(IF(AO80&gt;=441,0,(442.5-AO80)/2.5)*10)</f>
        <v>1234</v>
      </c>
      <c r="AO80" s="127">
        <f>IF(AND(AP80=0,AQ80=0),"",AP80*60+AQ80)</f>
        <v>134</v>
      </c>
      <c r="AP80" s="127">
        <f>HOUR(AD80)</f>
        <v>2</v>
      </c>
      <c r="AQ80" s="127">
        <f>MINUTE(AD80)</f>
        <v>14</v>
      </c>
      <c r="AT80" s="95">
        <f>D77</f>
        <v>0</v>
      </c>
      <c r="AU80" s="94" t="str">
        <f>IF(A80="A","QD","")</f>
        <v/>
      </c>
    </row>
    <row r="81" spans="2:47" ht="13.5" thickBot="1" x14ac:dyDescent="0.25">
      <c r="B81" s="62"/>
      <c r="C81" s="141"/>
      <c r="D81" s="49"/>
      <c r="E81" s="49"/>
      <c r="F81" s="160"/>
      <c r="G81" s="49"/>
      <c r="H81" s="49"/>
      <c r="I81" s="49"/>
      <c r="J81" s="49"/>
      <c r="K81" s="49"/>
      <c r="L81" s="49"/>
      <c r="M81" s="52"/>
      <c r="N81" s="52"/>
      <c r="O81" s="52"/>
      <c r="P81" s="52"/>
      <c r="Q81" s="52"/>
      <c r="R81" s="52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97" t="s">
        <v>101</v>
      </c>
      <c r="AF81" s="98"/>
      <c r="AG81" s="99">
        <f>SUM(AG79:AG80)</f>
        <v>3823</v>
      </c>
      <c r="AJ81" s="22">
        <f>AG81</f>
        <v>3823</v>
      </c>
      <c r="AK81" s="22"/>
      <c r="AL81" s="130"/>
      <c r="AM81" s="130"/>
      <c r="AN81" s="130"/>
      <c r="AO81" s="96"/>
      <c r="AP81" s="96"/>
      <c r="AQ81" s="96"/>
      <c r="AT81" s="18"/>
      <c r="AU81" s="18"/>
    </row>
    <row r="82" spans="2:47" ht="13.5" thickBot="1" x14ac:dyDescent="0.25">
      <c r="B82" s="62"/>
      <c r="C82" s="174"/>
      <c r="D82" s="175"/>
      <c r="E82" s="175"/>
      <c r="F82" s="176"/>
      <c r="G82" s="176"/>
      <c r="H82" s="176"/>
      <c r="I82" s="176"/>
      <c r="J82" s="176"/>
      <c r="K82" s="177"/>
      <c r="L82" s="176"/>
      <c r="M82" s="177"/>
      <c r="N82" s="176"/>
      <c r="O82" s="177"/>
      <c r="P82" s="176"/>
      <c r="Q82" s="177"/>
      <c r="R82" s="176"/>
      <c r="S82" s="177"/>
      <c r="T82" s="176"/>
      <c r="U82" s="177"/>
      <c r="V82" s="178"/>
      <c r="W82" s="177"/>
      <c r="X82" s="176"/>
      <c r="Y82" s="177"/>
      <c r="Z82" s="176"/>
      <c r="AA82" s="177"/>
      <c r="AB82" s="179"/>
      <c r="AC82" s="178"/>
      <c r="AD82" s="178"/>
      <c r="AE82" s="177"/>
      <c r="AF82" s="180"/>
      <c r="AG82" s="181"/>
      <c r="AJ82" s="22">
        <f>AG81</f>
        <v>3823</v>
      </c>
      <c r="AK82" s="22"/>
      <c r="AL82" s="130"/>
      <c r="AM82" s="130"/>
      <c r="AN82" s="130"/>
      <c r="AO82" s="96"/>
      <c r="AP82" s="96"/>
      <c r="AQ82" s="96"/>
      <c r="AT82" s="13"/>
      <c r="AU82" s="13"/>
    </row>
    <row r="83" spans="2:47" x14ac:dyDescent="0.2">
      <c r="B83" s="62" t="s">
        <v>7</v>
      </c>
      <c r="C83" s="138" t="s">
        <v>69</v>
      </c>
      <c r="D83" s="150"/>
      <c r="E83" s="152"/>
      <c r="F83" s="184"/>
      <c r="G83" s="65"/>
      <c r="H83" s="65"/>
      <c r="I83" s="66" t="s">
        <v>10</v>
      </c>
      <c r="J83" s="67"/>
      <c r="K83" s="68" t="s">
        <v>20</v>
      </c>
      <c r="L83" s="69" t="s">
        <v>0</v>
      </c>
      <c r="M83" s="68" t="s">
        <v>20</v>
      </c>
      <c r="N83" s="69" t="s">
        <v>11</v>
      </c>
      <c r="O83" s="68" t="s">
        <v>20</v>
      </c>
      <c r="P83" s="70" t="s">
        <v>12</v>
      </c>
      <c r="Q83" s="68" t="s">
        <v>20</v>
      </c>
      <c r="R83" s="71" t="s">
        <v>22</v>
      </c>
      <c r="S83" s="68" t="s">
        <v>20</v>
      </c>
      <c r="T83" s="70" t="s">
        <v>13</v>
      </c>
      <c r="U83" s="68" t="s">
        <v>20</v>
      </c>
      <c r="V83" s="66" t="s">
        <v>14</v>
      </c>
      <c r="W83" s="68" t="s">
        <v>20</v>
      </c>
      <c r="X83" s="69" t="s">
        <v>34</v>
      </c>
      <c r="Y83" s="68" t="s">
        <v>20</v>
      </c>
      <c r="Z83" s="70" t="s">
        <v>1</v>
      </c>
      <c r="AA83" s="68" t="s">
        <v>20</v>
      </c>
      <c r="AB83" s="145" t="s">
        <v>21</v>
      </c>
      <c r="AC83" s="66" t="s">
        <v>24</v>
      </c>
      <c r="AD83" s="66" t="s">
        <v>25</v>
      </c>
      <c r="AE83" s="74" t="s">
        <v>20</v>
      </c>
      <c r="AF83" s="79"/>
      <c r="AG83" s="77" t="s">
        <v>2</v>
      </c>
      <c r="AI83" s="5"/>
      <c r="AJ83" s="23">
        <f>AG87</f>
        <v>3814</v>
      </c>
      <c r="AK83" s="23"/>
      <c r="AL83" s="124" t="s">
        <v>59</v>
      </c>
      <c r="AM83" s="124" t="s">
        <v>59</v>
      </c>
      <c r="AN83" s="124" t="s">
        <v>59</v>
      </c>
      <c r="AO83" s="124" t="s">
        <v>60</v>
      </c>
      <c r="AP83" s="124" t="s">
        <v>61</v>
      </c>
      <c r="AQ83" s="124" t="s">
        <v>62</v>
      </c>
      <c r="AT83" s="15"/>
      <c r="AU83" s="14"/>
    </row>
    <row r="84" spans="2:47" x14ac:dyDescent="0.2">
      <c r="B84" s="62"/>
      <c r="C84" s="139" t="s">
        <v>17</v>
      </c>
      <c r="D84" s="172" t="s">
        <v>99</v>
      </c>
      <c r="E84" s="172" t="s">
        <v>100</v>
      </c>
      <c r="F84" s="161" t="s">
        <v>102</v>
      </c>
      <c r="G84" s="34" t="s">
        <v>105</v>
      </c>
      <c r="H84" s="153" t="s">
        <v>106</v>
      </c>
      <c r="I84" s="36" t="s">
        <v>54</v>
      </c>
      <c r="J84" s="36"/>
      <c r="K84" s="51"/>
      <c r="L84" s="37" t="s">
        <v>18</v>
      </c>
      <c r="M84" s="51"/>
      <c r="N84" s="37" t="s">
        <v>18</v>
      </c>
      <c r="O84" s="51"/>
      <c r="P84" s="38" t="s">
        <v>19</v>
      </c>
      <c r="Q84" s="51"/>
      <c r="R84" s="38" t="s">
        <v>19</v>
      </c>
      <c r="S84" s="51"/>
      <c r="T84" s="38" t="s">
        <v>18</v>
      </c>
      <c r="U84" s="51"/>
      <c r="V84" s="36" t="s">
        <v>19</v>
      </c>
      <c r="W84" s="51"/>
      <c r="X84" s="37" t="s">
        <v>19</v>
      </c>
      <c r="Y84" s="51"/>
      <c r="Z84" s="38" t="s">
        <v>18</v>
      </c>
      <c r="AA84" s="51"/>
      <c r="AB84" s="146" t="s">
        <v>18</v>
      </c>
      <c r="AC84" s="36" t="s">
        <v>18</v>
      </c>
      <c r="AD84" s="39" t="s">
        <v>55</v>
      </c>
      <c r="AE84" s="38"/>
      <c r="AF84" s="63"/>
      <c r="AG84" s="78" t="s">
        <v>63</v>
      </c>
      <c r="AI84" s="5"/>
      <c r="AJ84" s="23">
        <f>AG87</f>
        <v>3814</v>
      </c>
      <c r="AK84" s="23"/>
      <c r="AL84" s="125" t="s">
        <v>21</v>
      </c>
      <c r="AM84" s="125" t="s">
        <v>24</v>
      </c>
      <c r="AN84" s="125" t="s">
        <v>58</v>
      </c>
      <c r="AO84" s="126" t="s">
        <v>58</v>
      </c>
      <c r="AP84" s="126" t="s">
        <v>58</v>
      </c>
      <c r="AQ84" s="126" t="s">
        <v>58</v>
      </c>
      <c r="AT84" s="15"/>
      <c r="AU84" s="14"/>
    </row>
    <row r="85" spans="2:47" x14ac:dyDescent="0.2">
      <c r="B85" s="62"/>
      <c r="C85" s="140"/>
      <c r="D85" s="165" t="s">
        <v>129</v>
      </c>
      <c r="E85" s="165" t="s">
        <v>131</v>
      </c>
      <c r="F85" s="156" t="s">
        <v>103</v>
      </c>
      <c r="G85" s="166"/>
      <c r="H85" s="86"/>
      <c r="I85" s="45">
        <v>9.8000000000000007</v>
      </c>
      <c r="J85" s="45"/>
      <c r="K85" s="82">
        <f>INT(IF(J85="E",(IF((AND(I85&gt;10.99)*(I85&lt;14.21)),(14.3-I85)/0.1*10,(IF((AND(I85&gt;6)*(I85&lt;11.01)),(12.65-I85)/0.05*10,0))))+50,(IF((AND(I85&gt;10.99)*(I85&lt;14.21)),(14.3-I85)/0.1*10,(IF((AND(I85&gt;6)*(I85&lt;11.01)),(12.65-I85)/0.05*10,0))))))</f>
        <v>570</v>
      </c>
      <c r="L85" s="45">
        <v>3.75</v>
      </c>
      <c r="M85" s="82">
        <f>INT(IF(L85&lt;1,0,(L85-0.945)/0.055)*10)</f>
        <v>510</v>
      </c>
      <c r="N85" s="48"/>
      <c r="O85" s="82">
        <f>INT(IF(N85&lt;3,0,(N85-2.85)/0.15)*10)</f>
        <v>0</v>
      </c>
      <c r="P85" s="43"/>
      <c r="Q85" s="82">
        <f>INT(IF(P85&lt;5,0,(P85-4)/1)*10)</f>
        <v>0</v>
      </c>
      <c r="R85" s="44"/>
      <c r="S85" s="132">
        <f>INT(IF(R85&lt;30,0,(R85-27)/3)*10)</f>
        <v>0</v>
      </c>
      <c r="T85" s="45"/>
      <c r="U85" s="82">
        <f>INT(IF(T85&lt;2.2,0,(T85-2.135)/0.065)*10)</f>
        <v>0</v>
      </c>
      <c r="V85" s="44"/>
      <c r="W85" s="82">
        <f>INT(IF(V85&lt;5,0,(V85-4.3)/0.7)*10)</f>
        <v>0</v>
      </c>
      <c r="X85" s="34"/>
      <c r="Y85" s="82">
        <f>INT(IF(X85&lt;10,0,(X85-9)/1)*10)</f>
        <v>0</v>
      </c>
      <c r="Z85" s="45">
        <v>30</v>
      </c>
      <c r="AA85" s="82">
        <f>INT(IF(Z85&lt;5,0,(Z85-4.25)/0.75)*10)</f>
        <v>343</v>
      </c>
      <c r="AB85" s="144"/>
      <c r="AC85" s="43"/>
      <c r="AD85" s="46"/>
      <c r="AE85" s="110">
        <f>IF(AF85="ANO",(MAX(AL85:AN85)),0)</f>
        <v>0</v>
      </c>
      <c r="AF85" s="115" t="str">
        <f>IF(AND(ISNUMBER(AB85))*((ISNUMBER(AC85)))*(((ISNUMBER(AD85)))),"NE",IF(AND(ISNUMBER(AB85))*((ISNUMBER(AC85))),"NE",IF(AND(ISNUMBER(AB85))*((ISNUMBER(AD85))),"NE",IF(AND(ISNUMBER(AC85))*((ISNUMBER(AD85))),"NE",IF(AND(AB85="")*((AC85=""))*(((AD85=""))),"NE","ANO")))))</f>
        <v>NE</v>
      </c>
      <c r="AG85" s="80">
        <f>SUM(K85+M85+O85+Q85+S85+U85+W85+Y85+AA85+AE85)</f>
        <v>1423</v>
      </c>
      <c r="AI85" s="5"/>
      <c r="AJ85" s="24">
        <f>AG87</f>
        <v>3814</v>
      </c>
      <c r="AK85" s="24"/>
      <c r="AL85" s="105">
        <f>INT(IF(AB85&lt;25,0,(AB85-23.5)/1.5)*10)</f>
        <v>0</v>
      </c>
      <c r="AM85" s="105">
        <f>INT(IF(AC85&lt;120,0,(AC85-117.6)/2.4)*10)</f>
        <v>0</v>
      </c>
      <c r="AN85" s="105">
        <f>INT(IF(AO85&gt;=441,0,(442.5-AO85)/2.5)*10)</f>
        <v>0</v>
      </c>
      <c r="AO85" s="127" t="str">
        <f>IF(AND(AP85=0,AQ85=0),"",AP85*60+AQ85)</f>
        <v/>
      </c>
      <c r="AP85" s="127">
        <f>HOUR(AD85)</f>
        <v>0</v>
      </c>
      <c r="AQ85" s="127">
        <f>MINUTE(AD85)</f>
        <v>0</v>
      </c>
      <c r="AT85" s="95">
        <f>D83</f>
        <v>0</v>
      </c>
      <c r="AU85" s="94" t="str">
        <f>IF(A85="A","QD","")</f>
        <v/>
      </c>
    </row>
    <row r="86" spans="2:47" x14ac:dyDescent="0.2">
      <c r="B86" s="62"/>
      <c r="C86" s="140"/>
      <c r="D86" s="171"/>
      <c r="E86" s="171" t="s">
        <v>130</v>
      </c>
      <c r="F86" s="157" t="s">
        <v>104</v>
      </c>
      <c r="G86" s="166"/>
      <c r="H86" s="182">
        <f>SUM(G86-G85)</f>
        <v>0</v>
      </c>
      <c r="I86" s="41">
        <v>10.3</v>
      </c>
      <c r="J86" s="41"/>
      <c r="K86" s="82">
        <f>INT(IF(J86="E",(IF((AND(I86&gt;10.99)*(I86&lt;14.21)),(14.3-I86)/0.1*10,(IF((AND(I86&gt;6)*(I86&lt;11.01)),(12.65-I86)/0.05*10,0))))+50,(IF((AND(I86&gt;10.99)*(I86&lt;14.21)),(14.3-I86)/0.1*10,(IF((AND(I86&gt;6)*(I86&lt;11.01)),(12.65-I86)/0.05*10,0))))))</f>
        <v>470</v>
      </c>
      <c r="L86" s="41">
        <v>3.5</v>
      </c>
      <c r="M86" s="82">
        <f>INT(IF(L86&lt;1,0,(L86-0.945)/0.055)*10)</f>
        <v>464</v>
      </c>
      <c r="N86" s="42">
        <v>7.82</v>
      </c>
      <c r="O86" s="82">
        <f>INT(IF(N86&lt;3,0,(N86-2.85)/0.15)*10)</f>
        <v>331</v>
      </c>
      <c r="P86" s="43"/>
      <c r="Q86" s="82">
        <f>INT(IF(P86&lt;5,0,(P86-4)/1)*10)</f>
        <v>0</v>
      </c>
      <c r="R86" s="44"/>
      <c r="S86" s="132">
        <f>INT(IF(R86&lt;30,0,(R86-27)/3)*10)</f>
        <v>0</v>
      </c>
      <c r="T86" s="41"/>
      <c r="U86" s="82">
        <f>INT(IF(T86&lt;2.2,0,(T86-2.135)/0.065)*10)</f>
        <v>0</v>
      </c>
      <c r="V86" s="44"/>
      <c r="W86" s="82">
        <f>INT(IF(V86&lt;5,0,(V86-4.3)/0.7)*10)</f>
        <v>0</v>
      </c>
      <c r="X86" s="34"/>
      <c r="Y86" s="82">
        <f>INT(IF(X86&lt;10,0,(X86-9)/1)*10)</f>
        <v>0</v>
      </c>
      <c r="Z86" s="45"/>
      <c r="AA86" s="82">
        <f>INT(IF(Z86&lt;5,0,(Z86-4.25)/0.75)*10)</f>
        <v>0</v>
      </c>
      <c r="AB86" s="144"/>
      <c r="AC86" s="43"/>
      <c r="AD86" s="59">
        <v>0.11180555555555556</v>
      </c>
      <c r="AE86" s="110">
        <f>IF(AF86="ANO",(MAX(AL86:AN86)),0)</f>
        <v>1126</v>
      </c>
      <c r="AF86" s="115" t="str">
        <f>IF(AND(ISNUMBER(AB86))*((ISNUMBER(AC86)))*(((ISNUMBER(AD86)))),"NE",IF(AND(ISNUMBER(AB86))*((ISNUMBER(AC86))),"NE",IF(AND(ISNUMBER(AB86))*((ISNUMBER(AD86))),"NE",IF(AND(ISNUMBER(AC86))*((ISNUMBER(AD86))),"NE",IF(AND(AB86="")*((AC86=""))*(((AD86=""))),"NE","ANO")))))</f>
        <v>ANO</v>
      </c>
      <c r="AG86" s="81">
        <f>SUM(K86+M86+O86+Q86+S86+U86+W86+Y86+AA86+AE86)</f>
        <v>2391</v>
      </c>
      <c r="AI86" s="5"/>
      <c r="AJ86" s="24">
        <f>AG87</f>
        <v>3814</v>
      </c>
      <c r="AK86" s="24"/>
      <c r="AL86" s="105">
        <f>INT(IF(AB86&lt;25,0,(AB86-23.5)/1.5)*10)</f>
        <v>0</v>
      </c>
      <c r="AM86" s="105">
        <f>INT(IF(AC86&lt;120,0,(AC86-117.6)/2.4)*10)</f>
        <v>0</v>
      </c>
      <c r="AN86" s="105">
        <f>INT(IF(AO86&gt;=441,0,(442.5-AO86)/2.5)*10)</f>
        <v>1126</v>
      </c>
      <c r="AO86" s="127">
        <f>IF(AND(AP86=0,AQ86=0),"",AP86*60+AQ86)</f>
        <v>161</v>
      </c>
      <c r="AP86" s="127">
        <f>HOUR(AD86)</f>
        <v>2</v>
      </c>
      <c r="AQ86" s="127">
        <f>MINUTE(AD86)</f>
        <v>41</v>
      </c>
      <c r="AT86" s="95">
        <f>D83</f>
        <v>0</v>
      </c>
      <c r="AU86" s="94" t="str">
        <f>IF(A86="A","QD","")</f>
        <v/>
      </c>
    </row>
    <row r="87" spans="2:47" ht="13.5" thickBot="1" x14ac:dyDescent="0.25">
      <c r="B87" s="62"/>
      <c r="C87" s="141"/>
      <c r="D87" s="49"/>
      <c r="E87" s="49"/>
      <c r="F87" s="160"/>
      <c r="G87" s="49"/>
      <c r="H87" s="49"/>
      <c r="I87" s="49"/>
      <c r="J87" s="49"/>
      <c r="K87" s="50"/>
      <c r="L87" s="49"/>
      <c r="M87" s="53"/>
      <c r="N87" s="54"/>
      <c r="O87" s="53"/>
      <c r="P87" s="54"/>
      <c r="Q87" s="53"/>
      <c r="R87" s="54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97" t="s">
        <v>101</v>
      </c>
      <c r="AF87" s="189"/>
      <c r="AG87" s="99">
        <f>SUM(AG85:AG86)</f>
        <v>3814</v>
      </c>
      <c r="AI87" s="5"/>
      <c r="AJ87" s="22">
        <f>AG87</f>
        <v>3814</v>
      </c>
      <c r="AK87" s="22"/>
      <c r="AL87" s="22"/>
      <c r="AM87" s="22"/>
      <c r="AN87" s="22"/>
      <c r="AP87" s="13"/>
      <c r="AQ87" s="16"/>
      <c r="AU87" s="18"/>
    </row>
    <row r="88" spans="2:47" ht="13.5" thickBot="1" x14ac:dyDescent="0.25">
      <c r="B88" s="62"/>
      <c r="C88" s="174"/>
      <c r="D88" s="175"/>
      <c r="E88" s="175"/>
      <c r="F88" s="176"/>
      <c r="G88" s="176"/>
      <c r="H88" s="176"/>
      <c r="I88" s="176"/>
      <c r="J88" s="176"/>
      <c r="K88" s="177"/>
      <c r="L88" s="176"/>
      <c r="M88" s="177"/>
      <c r="N88" s="176"/>
      <c r="O88" s="177"/>
      <c r="P88" s="176"/>
      <c r="Q88" s="177"/>
      <c r="R88" s="176"/>
      <c r="S88" s="177"/>
      <c r="T88" s="176"/>
      <c r="U88" s="177"/>
      <c r="V88" s="178"/>
      <c r="W88" s="177"/>
      <c r="X88" s="176"/>
      <c r="Y88" s="177"/>
      <c r="Z88" s="176"/>
      <c r="AA88" s="177"/>
      <c r="AB88" s="179"/>
      <c r="AC88" s="178"/>
      <c r="AD88" s="178"/>
      <c r="AE88" s="177"/>
      <c r="AF88" s="180"/>
      <c r="AG88" s="181"/>
      <c r="AI88" s="5"/>
      <c r="AJ88" s="22">
        <f>AG87</f>
        <v>3814</v>
      </c>
      <c r="AK88" s="22"/>
      <c r="AL88" s="22"/>
      <c r="AM88" s="22"/>
      <c r="AN88" s="22"/>
      <c r="AP88" s="13"/>
      <c r="AQ88" s="13"/>
      <c r="AU88" s="13"/>
    </row>
    <row r="89" spans="2:47" x14ac:dyDescent="0.2">
      <c r="B89" s="62" t="s">
        <v>8</v>
      </c>
      <c r="C89" s="138" t="s">
        <v>79</v>
      </c>
      <c r="D89" s="163"/>
      <c r="E89" s="164"/>
      <c r="F89" s="158"/>
      <c r="G89" s="65"/>
      <c r="H89" s="65"/>
      <c r="I89" s="66" t="s">
        <v>10</v>
      </c>
      <c r="J89" s="67"/>
      <c r="K89" s="68" t="s">
        <v>20</v>
      </c>
      <c r="L89" s="69" t="s">
        <v>0</v>
      </c>
      <c r="M89" s="68" t="s">
        <v>20</v>
      </c>
      <c r="N89" s="69" t="s">
        <v>11</v>
      </c>
      <c r="O89" s="68" t="s">
        <v>20</v>
      </c>
      <c r="P89" s="70" t="s">
        <v>12</v>
      </c>
      <c r="Q89" s="68" t="s">
        <v>20</v>
      </c>
      <c r="R89" s="71" t="s">
        <v>22</v>
      </c>
      <c r="S89" s="68" t="s">
        <v>20</v>
      </c>
      <c r="T89" s="70" t="s">
        <v>13</v>
      </c>
      <c r="U89" s="68" t="s">
        <v>20</v>
      </c>
      <c r="V89" s="66" t="s">
        <v>14</v>
      </c>
      <c r="W89" s="68" t="s">
        <v>20</v>
      </c>
      <c r="X89" s="69" t="s">
        <v>34</v>
      </c>
      <c r="Y89" s="68" t="s">
        <v>20</v>
      </c>
      <c r="Z89" s="70" t="s">
        <v>1</v>
      </c>
      <c r="AA89" s="68" t="s">
        <v>20</v>
      </c>
      <c r="AB89" s="145" t="s">
        <v>21</v>
      </c>
      <c r="AC89" s="66" t="s">
        <v>24</v>
      </c>
      <c r="AD89" s="66" t="s">
        <v>25</v>
      </c>
      <c r="AE89" s="74" t="s">
        <v>20</v>
      </c>
      <c r="AF89" s="79"/>
      <c r="AG89" s="77" t="s">
        <v>2</v>
      </c>
      <c r="AH89" s="4"/>
      <c r="AJ89" s="23">
        <f>AG93</f>
        <v>3718</v>
      </c>
      <c r="AK89" s="23"/>
      <c r="AL89" s="124" t="s">
        <v>59</v>
      </c>
      <c r="AM89" s="124" t="s">
        <v>59</v>
      </c>
      <c r="AN89" s="124" t="s">
        <v>59</v>
      </c>
      <c r="AO89" s="124" t="s">
        <v>60</v>
      </c>
      <c r="AP89" s="124" t="s">
        <v>61</v>
      </c>
      <c r="AQ89" s="124" t="s">
        <v>62</v>
      </c>
      <c r="AT89" s="15"/>
      <c r="AU89" s="14"/>
    </row>
    <row r="90" spans="2:47" x14ac:dyDescent="0.2">
      <c r="B90" s="62"/>
      <c r="C90" s="139" t="s">
        <v>17</v>
      </c>
      <c r="D90" s="162" t="s">
        <v>99</v>
      </c>
      <c r="E90" s="162" t="s">
        <v>100</v>
      </c>
      <c r="F90" s="161" t="s">
        <v>102</v>
      </c>
      <c r="G90" s="34" t="s">
        <v>105</v>
      </c>
      <c r="H90" s="153" t="s">
        <v>106</v>
      </c>
      <c r="I90" s="36" t="s">
        <v>54</v>
      </c>
      <c r="J90" s="36"/>
      <c r="K90" s="51"/>
      <c r="L90" s="37" t="s">
        <v>18</v>
      </c>
      <c r="M90" s="51"/>
      <c r="N90" s="37" t="s">
        <v>18</v>
      </c>
      <c r="O90" s="51"/>
      <c r="P90" s="38" t="s">
        <v>19</v>
      </c>
      <c r="Q90" s="51"/>
      <c r="R90" s="38" t="s">
        <v>19</v>
      </c>
      <c r="S90" s="51"/>
      <c r="T90" s="38" t="s">
        <v>18</v>
      </c>
      <c r="U90" s="51"/>
      <c r="V90" s="36" t="s">
        <v>19</v>
      </c>
      <c r="W90" s="51"/>
      <c r="X90" s="37" t="s">
        <v>19</v>
      </c>
      <c r="Y90" s="51"/>
      <c r="Z90" s="38" t="s">
        <v>18</v>
      </c>
      <c r="AA90" s="51"/>
      <c r="AB90" s="146" t="s">
        <v>18</v>
      </c>
      <c r="AC90" s="36" t="s">
        <v>18</v>
      </c>
      <c r="AD90" s="39" t="s">
        <v>55</v>
      </c>
      <c r="AE90" s="38"/>
      <c r="AF90" s="63"/>
      <c r="AG90" s="78" t="s">
        <v>63</v>
      </c>
      <c r="AH90" s="4"/>
      <c r="AJ90" s="23">
        <f>AG93</f>
        <v>3718</v>
      </c>
      <c r="AK90" s="23"/>
      <c r="AL90" s="125" t="s">
        <v>21</v>
      </c>
      <c r="AM90" s="125" t="s">
        <v>24</v>
      </c>
      <c r="AN90" s="125" t="s">
        <v>58</v>
      </c>
      <c r="AO90" s="126" t="s">
        <v>58</v>
      </c>
      <c r="AP90" s="126" t="s">
        <v>58</v>
      </c>
      <c r="AQ90" s="126" t="s">
        <v>58</v>
      </c>
      <c r="AT90" s="15"/>
      <c r="AU90" s="14"/>
    </row>
    <row r="91" spans="2:47" x14ac:dyDescent="0.2">
      <c r="B91" s="62"/>
      <c r="C91" s="140"/>
      <c r="D91" s="40" t="s">
        <v>134</v>
      </c>
      <c r="E91" s="40" t="s">
        <v>155</v>
      </c>
      <c r="F91" s="156" t="s">
        <v>103</v>
      </c>
      <c r="G91" s="166"/>
      <c r="H91" s="86"/>
      <c r="I91" s="45">
        <v>10.5</v>
      </c>
      <c r="J91" s="45"/>
      <c r="K91" s="82">
        <f>INT(IF(J91="E",(IF((AND(I91&gt;10.99)*(I91&lt;14.21)),(14.3-I91)/0.1*10,(IF((AND(I91&gt;6)*(I91&lt;11.01)),(12.65-I91)/0.05*10,0))))+50,(IF((AND(I91&gt;10.99)*(I91&lt;14.21)),(14.3-I91)/0.1*10,(IF((AND(I91&gt;6)*(I91&lt;11.01)),(12.65-I91)/0.05*10,0))))))</f>
        <v>430</v>
      </c>
      <c r="L91" s="45">
        <v>3.33</v>
      </c>
      <c r="M91" s="82">
        <f>INT(IF(L91&lt;1,0,(L91-0.945)/0.055)*10)</f>
        <v>433</v>
      </c>
      <c r="N91" s="48"/>
      <c r="O91" s="82">
        <f>INT(IF(N91&lt;3,0,(N91-2.85)/0.15)*10)</f>
        <v>0</v>
      </c>
      <c r="P91" s="43"/>
      <c r="Q91" s="82">
        <f>INT(IF(P91&lt;5,0,(P91-4)/1)*10)</f>
        <v>0</v>
      </c>
      <c r="R91" s="44"/>
      <c r="S91" s="132">
        <f>INT(IF(R91&lt;30,0,(R91-27)/3)*10)</f>
        <v>0</v>
      </c>
      <c r="T91" s="45"/>
      <c r="U91" s="82">
        <f>INT(IF(T91&lt;2.2,0,(T91-2.135)/0.065)*10)</f>
        <v>0</v>
      </c>
      <c r="V91" s="44"/>
      <c r="W91" s="82">
        <f>INT(IF(V91&lt;5,0,(V91-4.3)/0.7)*10)</f>
        <v>0</v>
      </c>
      <c r="X91" s="34"/>
      <c r="Y91" s="82">
        <f>INT(IF(X91&lt;10,0,(X91-9)/1)*10)</f>
        <v>0</v>
      </c>
      <c r="Z91" s="45">
        <v>20.5</v>
      </c>
      <c r="AA91" s="82">
        <f>INT(IF(Z91&lt;5,0,(Z91-4.25)/0.75)*10)</f>
        <v>216</v>
      </c>
      <c r="AB91" s="144"/>
      <c r="AC91" s="43"/>
      <c r="AD91" s="46"/>
      <c r="AE91" s="110">
        <f>IF(AF91="ANO",(MAX(AL91:AN91)),0)</f>
        <v>0</v>
      </c>
      <c r="AF91" s="115" t="str">
        <f>IF(AND(ISNUMBER(AB91))*((ISNUMBER(AC91)))*(((ISNUMBER(AD91)))),"NE",IF(AND(ISNUMBER(AB91))*((ISNUMBER(AC91))),"NE",IF(AND(ISNUMBER(AB91))*((ISNUMBER(AD91))),"NE",IF(AND(ISNUMBER(AC91))*((ISNUMBER(AD91))),"NE",IF(AND(AB91="")*((AC91=""))*(((AD91=""))),"NE","ANO")))))</f>
        <v>NE</v>
      </c>
      <c r="AG91" s="80">
        <f>SUM(K91+M91+O91+Q91+S91+U91+W91+Y91+AA91+AE91)</f>
        <v>1079</v>
      </c>
      <c r="AH91" s="4"/>
      <c r="AJ91" s="24">
        <f>AG93</f>
        <v>3718</v>
      </c>
      <c r="AK91" s="24"/>
      <c r="AL91" s="105">
        <f>INT(IF(AB91&lt;25,0,(AB91-23.5)/1.5)*10)</f>
        <v>0</v>
      </c>
      <c r="AM91" s="105">
        <f>INT(IF(AC91&lt;120,0,(AC91-117.6)/2.4)*10)</f>
        <v>0</v>
      </c>
      <c r="AN91" s="105">
        <f>INT(IF(AO91&gt;=441,0,(442.5-AO91)/2.5)*10)</f>
        <v>0</v>
      </c>
      <c r="AO91" s="127" t="str">
        <f>IF(AND(AP91=0,AQ91=0),"",AP91*60+AQ91)</f>
        <v/>
      </c>
      <c r="AP91" s="127">
        <f>HOUR(AD91)</f>
        <v>0</v>
      </c>
      <c r="AQ91" s="127">
        <f>MINUTE(AD91)</f>
        <v>0</v>
      </c>
      <c r="AT91" s="95">
        <f>D89</f>
        <v>0</v>
      </c>
      <c r="AU91" s="94" t="str">
        <f>IF(A91="A","QD","")</f>
        <v/>
      </c>
    </row>
    <row r="92" spans="2:47" x14ac:dyDescent="0.2">
      <c r="B92" s="62"/>
      <c r="C92" s="140"/>
      <c r="D92" s="47"/>
      <c r="E92" s="47" t="s">
        <v>155</v>
      </c>
      <c r="F92" s="157" t="s">
        <v>104</v>
      </c>
      <c r="G92" s="166"/>
      <c r="H92" s="182">
        <f>SUM(G92-G91)</f>
        <v>0</v>
      </c>
      <c r="I92" s="41">
        <v>10.4</v>
      </c>
      <c r="J92" s="41"/>
      <c r="K92" s="82">
        <f>INT(IF(J92="E",(IF((AND(I92&gt;10.99)*(I92&lt;14.21)),(14.3-I92)/0.1*10,(IF((AND(I92&gt;6)*(I92&lt;11.01)),(12.65-I92)/0.05*10,0))))+50,(IF((AND(I92&gt;10.99)*(I92&lt;14.21)),(14.3-I92)/0.1*10,(IF((AND(I92&gt;6)*(I92&lt;11.01)),(12.65-I92)/0.05*10,0))))))</f>
        <v>450</v>
      </c>
      <c r="L92" s="41">
        <v>3.6</v>
      </c>
      <c r="M92" s="82">
        <f>INT(IF(L92&lt;1,0,(L92-0.945)/0.055)*10)</f>
        <v>482</v>
      </c>
      <c r="N92" s="42">
        <v>10.67</v>
      </c>
      <c r="O92" s="82">
        <f>INT(IF(N92&lt;3,0,(N92-2.85)/0.15)*10)</f>
        <v>521</v>
      </c>
      <c r="P92" s="43"/>
      <c r="Q92" s="82">
        <f>INT(IF(P92&lt;5,0,(P92-4)/1)*10)</f>
        <v>0</v>
      </c>
      <c r="R92" s="44"/>
      <c r="S92" s="132">
        <f>INT(IF(R92&lt;30,0,(R92-27)/3)*10)</f>
        <v>0</v>
      </c>
      <c r="T92" s="41"/>
      <c r="U92" s="82">
        <f>INT(IF(T92&lt;2.2,0,(T92-2.135)/0.065)*10)</f>
        <v>0</v>
      </c>
      <c r="V92" s="44"/>
      <c r="W92" s="82">
        <f>INT(IF(V92&lt;5,0,(V92-4.3)/0.7)*10)</f>
        <v>0</v>
      </c>
      <c r="X92" s="34"/>
      <c r="Y92" s="82">
        <f>INT(IF(X92&lt;10,0,(X92-9)/1)*10)</f>
        <v>0</v>
      </c>
      <c r="Z92" s="45"/>
      <c r="AA92" s="82">
        <f>INT(IF(Z92&lt;5,0,(Z92-4.25)/0.75)*10)</f>
        <v>0</v>
      </c>
      <c r="AB92" s="144"/>
      <c r="AC92" s="43"/>
      <c r="AD92" s="59">
        <v>0.1013888888888889</v>
      </c>
      <c r="AE92" s="110">
        <f>IF(AF92="ANO",(MAX(AL92:AN92)),0)</f>
        <v>1186</v>
      </c>
      <c r="AF92" s="115" t="str">
        <f>IF(AND(ISNUMBER(AB92))*((ISNUMBER(AC92)))*(((ISNUMBER(AD92)))),"NE",IF(AND(ISNUMBER(AB92))*((ISNUMBER(AC92))),"NE",IF(AND(ISNUMBER(AB92))*((ISNUMBER(AD92))),"NE",IF(AND(ISNUMBER(AC92))*((ISNUMBER(AD92))),"NE",IF(AND(AB92="")*((AC92=""))*(((AD92=""))),"NE","ANO")))))</f>
        <v>ANO</v>
      </c>
      <c r="AG92" s="81">
        <f>SUM(K92+M92+O92+Q92+S92+U92+W92+Y92+AA92+AE92)</f>
        <v>2639</v>
      </c>
      <c r="AH92" s="28"/>
      <c r="AJ92" s="24">
        <f>AG93</f>
        <v>3718</v>
      </c>
      <c r="AK92" s="24"/>
      <c r="AL92" s="105">
        <f>INT(IF(AB92&lt;25,0,(AB92-23.5)/1.5)*10)</f>
        <v>0</v>
      </c>
      <c r="AM92" s="105">
        <f>INT(IF(AC92&lt;120,0,(AC92-117.6)/2.4)*10)</f>
        <v>0</v>
      </c>
      <c r="AN92" s="105">
        <f>INT(IF(AO92&gt;=441,0,(442.5-AO92)/2.5)*10)</f>
        <v>1186</v>
      </c>
      <c r="AO92" s="127">
        <f>IF(AND(AP92=0,AQ92=0),"",AP92*60+AQ92)</f>
        <v>146</v>
      </c>
      <c r="AP92" s="127">
        <f>HOUR(AD92)</f>
        <v>2</v>
      </c>
      <c r="AQ92" s="127">
        <f>MINUTE(AD92)</f>
        <v>26</v>
      </c>
      <c r="AT92" s="95">
        <f>D89</f>
        <v>0</v>
      </c>
      <c r="AU92" s="94" t="str">
        <f>IF(A92="A","QD","")</f>
        <v/>
      </c>
    </row>
    <row r="93" spans="2:47" ht="13.5" thickBot="1" x14ac:dyDescent="0.25">
      <c r="B93" s="62"/>
      <c r="C93" s="141"/>
      <c r="D93" s="49"/>
      <c r="E93" s="49"/>
      <c r="F93" s="160"/>
      <c r="G93" s="49"/>
      <c r="H93" s="49"/>
      <c r="I93" s="49"/>
      <c r="J93" s="49"/>
      <c r="K93" s="50"/>
      <c r="L93" s="49"/>
      <c r="M93" s="50"/>
      <c r="N93" s="188"/>
      <c r="O93" s="50"/>
      <c r="P93" s="188"/>
      <c r="Q93" s="50"/>
      <c r="R93" s="188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97" t="s">
        <v>101</v>
      </c>
      <c r="AF93" s="98"/>
      <c r="AG93" s="99">
        <f>SUM(AG91:AG92)</f>
        <v>3718</v>
      </c>
      <c r="AH93" s="4"/>
      <c r="AJ93" s="22">
        <f>AG93</f>
        <v>3718</v>
      </c>
      <c r="AK93" s="22"/>
      <c r="AL93" s="22"/>
      <c r="AM93" s="22"/>
      <c r="AN93" s="22"/>
      <c r="AP93" s="13"/>
      <c r="AQ93" s="16"/>
      <c r="AT93" s="18"/>
      <c r="AU93" s="18"/>
    </row>
    <row r="94" spans="2:47" ht="13.5" thickBot="1" x14ac:dyDescent="0.25">
      <c r="B94" s="62"/>
      <c r="C94" s="174"/>
      <c r="D94" s="175"/>
      <c r="E94" s="175"/>
      <c r="F94" s="176"/>
      <c r="G94" s="176"/>
      <c r="H94" s="176"/>
      <c r="I94" s="176"/>
      <c r="J94" s="176"/>
      <c r="K94" s="177"/>
      <c r="L94" s="176"/>
      <c r="M94" s="177"/>
      <c r="N94" s="176"/>
      <c r="O94" s="177"/>
      <c r="P94" s="176"/>
      <c r="Q94" s="177"/>
      <c r="R94" s="176"/>
      <c r="S94" s="177"/>
      <c r="T94" s="176"/>
      <c r="U94" s="177"/>
      <c r="V94" s="178"/>
      <c r="W94" s="177"/>
      <c r="X94" s="176"/>
      <c r="Y94" s="177"/>
      <c r="Z94" s="176"/>
      <c r="AA94" s="177"/>
      <c r="AB94" s="179"/>
      <c r="AC94" s="178"/>
      <c r="AD94" s="178"/>
      <c r="AE94" s="177"/>
      <c r="AF94" s="180"/>
      <c r="AG94" s="181"/>
      <c r="AH94" s="4"/>
      <c r="AJ94" s="22">
        <f>AG93</f>
        <v>3718</v>
      </c>
      <c r="AK94" s="22"/>
      <c r="AL94" s="22"/>
      <c r="AM94" s="22"/>
      <c r="AN94" s="22"/>
      <c r="AP94" s="13"/>
      <c r="AQ94" s="13"/>
      <c r="AT94" s="13"/>
      <c r="AU94" s="13"/>
    </row>
    <row r="95" spans="2:47" x14ac:dyDescent="0.2">
      <c r="B95" s="62" t="s">
        <v>9</v>
      </c>
      <c r="C95" s="138" t="s">
        <v>76</v>
      </c>
      <c r="D95" s="150"/>
      <c r="E95" s="152"/>
      <c r="F95" s="149"/>
      <c r="G95" s="65"/>
      <c r="H95" s="65"/>
      <c r="I95" s="66" t="s">
        <v>10</v>
      </c>
      <c r="J95" s="67"/>
      <c r="K95" s="68" t="s">
        <v>20</v>
      </c>
      <c r="L95" s="69" t="s">
        <v>0</v>
      </c>
      <c r="M95" s="68" t="s">
        <v>20</v>
      </c>
      <c r="N95" s="69" t="s">
        <v>11</v>
      </c>
      <c r="O95" s="68" t="s">
        <v>20</v>
      </c>
      <c r="P95" s="70" t="s">
        <v>12</v>
      </c>
      <c r="Q95" s="68" t="s">
        <v>20</v>
      </c>
      <c r="R95" s="71" t="s">
        <v>22</v>
      </c>
      <c r="S95" s="68" t="s">
        <v>20</v>
      </c>
      <c r="T95" s="70" t="s">
        <v>13</v>
      </c>
      <c r="U95" s="68" t="s">
        <v>20</v>
      </c>
      <c r="V95" s="66" t="s">
        <v>14</v>
      </c>
      <c r="W95" s="68" t="s">
        <v>20</v>
      </c>
      <c r="X95" s="69" t="s">
        <v>34</v>
      </c>
      <c r="Y95" s="68" t="s">
        <v>20</v>
      </c>
      <c r="Z95" s="70" t="s">
        <v>1</v>
      </c>
      <c r="AA95" s="68" t="s">
        <v>20</v>
      </c>
      <c r="AB95" s="145" t="s">
        <v>21</v>
      </c>
      <c r="AC95" s="66" t="s">
        <v>24</v>
      </c>
      <c r="AD95" s="66" t="s">
        <v>25</v>
      </c>
      <c r="AE95" s="74" t="s">
        <v>20</v>
      </c>
      <c r="AF95" s="79"/>
      <c r="AG95" s="77" t="s">
        <v>2</v>
      </c>
      <c r="AJ95" s="23">
        <f>AG99</f>
        <v>3648</v>
      </c>
      <c r="AK95" s="23"/>
      <c r="AL95" s="124" t="s">
        <v>59</v>
      </c>
      <c r="AM95" s="124" t="s">
        <v>59</v>
      </c>
      <c r="AN95" s="124" t="s">
        <v>59</v>
      </c>
      <c r="AO95" s="124" t="s">
        <v>60</v>
      </c>
      <c r="AP95" s="124" t="s">
        <v>61</v>
      </c>
      <c r="AQ95" s="124" t="s">
        <v>62</v>
      </c>
      <c r="AT95" s="13"/>
      <c r="AU95" s="13"/>
    </row>
    <row r="96" spans="2:47" x14ac:dyDescent="0.2">
      <c r="B96" s="62"/>
      <c r="C96" s="139" t="s">
        <v>17</v>
      </c>
      <c r="D96" s="162" t="s">
        <v>99</v>
      </c>
      <c r="E96" s="162" t="s">
        <v>100</v>
      </c>
      <c r="F96" s="161" t="s">
        <v>102</v>
      </c>
      <c r="G96" s="34" t="s">
        <v>105</v>
      </c>
      <c r="H96" s="153" t="s">
        <v>106</v>
      </c>
      <c r="I96" s="36" t="s">
        <v>54</v>
      </c>
      <c r="J96" s="36"/>
      <c r="K96" s="51"/>
      <c r="L96" s="37" t="s">
        <v>18</v>
      </c>
      <c r="M96" s="51"/>
      <c r="N96" s="37" t="s">
        <v>18</v>
      </c>
      <c r="O96" s="51"/>
      <c r="P96" s="38" t="s">
        <v>19</v>
      </c>
      <c r="Q96" s="51"/>
      <c r="R96" s="38" t="s">
        <v>19</v>
      </c>
      <c r="S96" s="51"/>
      <c r="T96" s="38" t="s">
        <v>18</v>
      </c>
      <c r="U96" s="51"/>
      <c r="V96" s="36" t="s">
        <v>19</v>
      </c>
      <c r="W96" s="51"/>
      <c r="X96" s="37" t="s">
        <v>19</v>
      </c>
      <c r="Y96" s="51"/>
      <c r="Z96" s="38" t="s">
        <v>18</v>
      </c>
      <c r="AA96" s="51"/>
      <c r="AB96" s="146" t="s">
        <v>18</v>
      </c>
      <c r="AC96" s="36" t="s">
        <v>18</v>
      </c>
      <c r="AD96" s="39" t="s">
        <v>55</v>
      </c>
      <c r="AE96" s="38"/>
      <c r="AF96" s="63"/>
      <c r="AG96" s="78" t="s">
        <v>63</v>
      </c>
      <c r="AJ96" s="23">
        <f>AG99</f>
        <v>3648</v>
      </c>
      <c r="AK96" s="23"/>
      <c r="AL96" s="125" t="s">
        <v>21</v>
      </c>
      <c r="AM96" s="125" t="s">
        <v>24</v>
      </c>
      <c r="AN96" s="125" t="s">
        <v>58</v>
      </c>
      <c r="AO96" s="126" t="s">
        <v>58</v>
      </c>
      <c r="AP96" s="126" t="s">
        <v>58</v>
      </c>
      <c r="AQ96" s="126" t="s">
        <v>58</v>
      </c>
      <c r="AT96" s="13"/>
      <c r="AU96" s="13"/>
    </row>
    <row r="97" spans="2:47" x14ac:dyDescent="0.2">
      <c r="B97" s="62"/>
      <c r="C97" s="140"/>
      <c r="D97" s="40" t="s">
        <v>115</v>
      </c>
      <c r="E97" s="40" t="s">
        <v>113</v>
      </c>
      <c r="F97" s="156" t="s">
        <v>103</v>
      </c>
      <c r="G97" s="166"/>
      <c r="H97" s="86"/>
      <c r="I97" s="45">
        <v>11.3</v>
      </c>
      <c r="J97" s="45"/>
      <c r="K97" s="82">
        <f>INT(IF(J97="E",(IF((AND(I97&gt;10.99)*(I97&lt;14.21)),(14.3-I97)/0.1*10,(IF((AND(I97&gt;6)*(I97&lt;11.01)),(12.65-I97)/0.05*10,0))))+50,(IF((AND(I97&gt;10.99)*(I97&lt;14.21)),(14.3-I97)/0.1*10,(IF((AND(I97&gt;6)*(I97&lt;11.01)),(12.65-I97)/0.05*10,0))))))</f>
        <v>300</v>
      </c>
      <c r="L97" s="45">
        <v>2.73</v>
      </c>
      <c r="M97" s="82">
        <f>INT(IF(L97&lt;1,0,(L97-0.945)/0.055)*10)</f>
        <v>324</v>
      </c>
      <c r="N97" s="48"/>
      <c r="O97" s="82">
        <f>INT(IF(N97&lt;3,0,(N97-2.85)/0.15)*10)</f>
        <v>0</v>
      </c>
      <c r="P97" s="43"/>
      <c r="Q97" s="82">
        <f>INT(IF(P97&lt;5,0,(P97-4)/1)*10)</f>
        <v>0</v>
      </c>
      <c r="R97" s="44"/>
      <c r="S97" s="132">
        <f>INT(IF(R97&lt;30,0,(R97-27)/3)*10)</f>
        <v>0</v>
      </c>
      <c r="T97" s="45"/>
      <c r="U97" s="82">
        <f>INT(IF(T97&lt;2.2,0,(T97-2.135)/0.065)*10)</f>
        <v>0</v>
      </c>
      <c r="V97" s="44"/>
      <c r="W97" s="82">
        <f>INT(IF(V97&lt;5,0,(V97-4.3)/0.7)*10)</f>
        <v>0</v>
      </c>
      <c r="X97" s="34"/>
      <c r="Y97" s="82">
        <f>INT(IF(X97&lt;10,0,(X97-9)/1)*10)</f>
        <v>0</v>
      </c>
      <c r="Z97" s="45">
        <v>9.1999999999999993</v>
      </c>
      <c r="AA97" s="82">
        <f>INT(IF(Z97&lt;5,0,(Z97-4.25)/0.75)*10)</f>
        <v>66</v>
      </c>
      <c r="AB97" s="144"/>
      <c r="AC97" s="43"/>
      <c r="AD97" s="46"/>
      <c r="AE97" s="110">
        <f>IF(AF97="ANO",(MAX(AL97:AN97)),0)</f>
        <v>0</v>
      </c>
      <c r="AF97" s="115" t="str">
        <f>IF(AND(ISNUMBER(AB97))*((ISNUMBER(AC97)))*(((ISNUMBER(AD97)))),"NE",IF(AND(ISNUMBER(AB97))*((ISNUMBER(AC97))),"NE",IF(AND(ISNUMBER(AB97))*((ISNUMBER(AD97))),"NE",IF(AND(ISNUMBER(AC97))*((ISNUMBER(AD97))),"NE",IF(AND(AB97="")*((AC97=""))*(((AD97=""))),"NE","ANO")))))</f>
        <v>NE</v>
      </c>
      <c r="AG97" s="80">
        <f>SUM(K97+M97+O97+Q97+S97+U97+W97+Y97+AA97+AE97)</f>
        <v>690</v>
      </c>
      <c r="AJ97" s="24">
        <f>AG99</f>
        <v>3648</v>
      </c>
      <c r="AK97" s="24"/>
      <c r="AL97" s="105">
        <f>INT(IF(AB97&lt;25,0,(AB97-23.5)/1.5)*10)</f>
        <v>0</v>
      </c>
      <c r="AM97" s="105">
        <f>INT(IF(AC97&lt;120,0,(AC97-117.6)/2.4)*10)</f>
        <v>0</v>
      </c>
      <c r="AN97" s="105">
        <f>INT(IF(AO97&gt;=441,0,(442.5-AO97)/2.5)*10)</f>
        <v>0</v>
      </c>
      <c r="AO97" s="127" t="str">
        <f>IF(AND(AP97=0,AQ97=0),"",AP97*60+AQ97)</f>
        <v/>
      </c>
      <c r="AP97" s="127">
        <f>HOUR(AD97)</f>
        <v>0</v>
      </c>
      <c r="AQ97" s="127">
        <f>MINUTE(AD97)</f>
        <v>0</v>
      </c>
      <c r="AT97" s="95">
        <f>D95</f>
        <v>0</v>
      </c>
      <c r="AU97" s="94" t="str">
        <f>IF(A97="A","QD","")</f>
        <v/>
      </c>
    </row>
    <row r="98" spans="2:47" x14ac:dyDescent="0.2">
      <c r="B98" s="62"/>
      <c r="C98" s="140"/>
      <c r="D98" s="47"/>
      <c r="E98" s="47" t="s">
        <v>117</v>
      </c>
      <c r="F98" s="157" t="s">
        <v>104</v>
      </c>
      <c r="G98" s="166"/>
      <c r="H98" s="182">
        <f>SUM(G98-G97)</f>
        <v>0</v>
      </c>
      <c r="I98" s="41">
        <v>9.9</v>
      </c>
      <c r="J98" s="41"/>
      <c r="K98" s="82">
        <f>INT(IF(J98="E",(IF((AND(I98&gt;10.99)*(I98&lt;14.21)),(14.3-I98)/0.1*10,(IF((AND(I98&gt;6)*(I98&lt;11.01)),(12.65-I98)/0.05*10,0))))+50,(IF((AND(I98&gt;10.99)*(I98&lt;14.21)),(14.3-I98)/0.1*10,(IF((AND(I98&gt;6)*(I98&lt;11.01)),(12.65-I98)/0.05*10,0))))))</f>
        <v>550</v>
      </c>
      <c r="L98" s="41">
        <v>3.85</v>
      </c>
      <c r="M98" s="82">
        <f>INT(IF(L98&lt;1,0,(L98-0.945)/0.055)*10)</f>
        <v>528</v>
      </c>
      <c r="N98" s="42">
        <v>13.08</v>
      </c>
      <c r="O98" s="82">
        <f>INT(IF(N98&lt;3,0,(N98-2.85)/0.15)*10)</f>
        <v>682</v>
      </c>
      <c r="P98" s="43"/>
      <c r="Q98" s="82">
        <f>INT(IF(P98&lt;5,0,(P98-4)/1)*10)</f>
        <v>0</v>
      </c>
      <c r="R98" s="44"/>
      <c r="S98" s="132">
        <f>INT(IF(R98&lt;30,0,(R98-27)/3)*10)</f>
        <v>0</v>
      </c>
      <c r="T98" s="41"/>
      <c r="U98" s="82">
        <f>INT(IF(T98&lt;2.2,0,(T98-2.135)/0.065)*10)</f>
        <v>0</v>
      </c>
      <c r="V98" s="44"/>
      <c r="W98" s="82">
        <f>INT(IF(V98&lt;5,0,(V98-4.3)/0.7)*10)</f>
        <v>0</v>
      </c>
      <c r="X98" s="34"/>
      <c r="Y98" s="82">
        <f>INT(IF(X98&lt;10,0,(X98-9)/1)*10)</f>
        <v>0</v>
      </c>
      <c r="Z98" s="45"/>
      <c r="AA98" s="82">
        <f>INT(IF(Z98&lt;5,0,(Z98-4.25)/0.75)*10)</f>
        <v>0</v>
      </c>
      <c r="AB98" s="144"/>
      <c r="AC98" s="43"/>
      <c r="AD98" s="59">
        <v>9.930555555555555E-2</v>
      </c>
      <c r="AE98" s="110">
        <f>IF(AF98="ANO",(MAX(AL98:AN98)),0)</f>
        <v>1198</v>
      </c>
      <c r="AF98" s="115" t="str">
        <f>IF(AND(ISNUMBER(AB98))*((ISNUMBER(AC98)))*(((ISNUMBER(AD98)))),"NE",IF(AND(ISNUMBER(AB98))*((ISNUMBER(AC98))),"NE",IF(AND(ISNUMBER(AB98))*((ISNUMBER(AD98))),"NE",IF(AND(ISNUMBER(AC98))*((ISNUMBER(AD98))),"NE",IF(AND(AB98="")*((AC98=""))*(((AD98=""))),"NE","ANO")))))</f>
        <v>ANO</v>
      </c>
      <c r="AG98" s="81">
        <f>SUM(K98+M98+O98+Q98+S98+U98+W98+Y98+AA98+AE98)</f>
        <v>2958</v>
      </c>
      <c r="AH98" s="28"/>
      <c r="AJ98" s="24">
        <f>AG99</f>
        <v>3648</v>
      </c>
      <c r="AK98" s="24"/>
      <c r="AL98" s="105">
        <f>INT(IF(AB98&lt;25,0,(AB98-23.5)/1.5)*10)</f>
        <v>0</v>
      </c>
      <c r="AM98" s="105">
        <f>INT(IF(AC98&lt;120,0,(AC98-117.6)/2.4)*10)</f>
        <v>0</v>
      </c>
      <c r="AN98" s="105">
        <f>INT(IF(AO98&gt;=441,0,(442.5-AO98)/2.5)*10)</f>
        <v>1198</v>
      </c>
      <c r="AO98" s="127">
        <f>IF(AND(AP98=0,AQ98=0),"",AP98*60+AQ98)</f>
        <v>143</v>
      </c>
      <c r="AP98" s="127">
        <f>HOUR(AD98)</f>
        <v>2</v>
      </c>
      <c r="AQ98" s="127">
        <f>MINUTE(AD98)</f>
        <v>23</v>
      </c>
      <c r="AT98" s="95">
        <f>D95</f>
        <v>0</v>
      </c>
      <c r="AU98" s="94" t="str">
        <f>IF(A98="A","QD","")</f>
        <v/>
      </c>
    </row>
    <row r="99" spans="2:47" ht="13.5" thickBot="1" x14ac:dyDescent="0.25">
      <c r="B99" s="62"/>
      <c r="C99" s="141"/>
      <c r="D99" s="49"/>
      <c r="E99" s="49"/>
      <c r="F99" s="160"/>
      <c r="G99" s="49"/>
      <c r="H99" s="49"/>
      <c r="I99" s="49"/>
      <c r="J99" s="49"/>
      <c r="K99" s="50"/>
      <c r="L99" s="49"/>
      <c r="M99" s="53"/>
      <c r="N99" s="54"/>
      <c r="O99" s="53"/>
      <c r="P99" s="54"/>
      <c r="Q99" s="53"/>
      <c r="R99" s="54"/>
      <c r="S99" s="52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97" t="s">
        <v>101</v>
      </c>
      <c r="AF99" s="98"/>
      <c r="AG99" s="99">
        <f>SUM(AG97:AG98)</f>
        <v>3648</v>
      </c>
      <c r="AJ99" s="22">
        <f>AG99</f>
        <v>3648</v>
      </c>
      <c r="AK99" s="22"/>
      <c r="AL99" s="22"/>
      <c r="AM99" s="22"/>
      <c r="AN99" s="22"/>
      <c r="AP99" s="13"/>
      <c r="AQ99" s="16"/>
      <c r="AT99" s="18"/>
      <c r="AU99" s="18"/>
    </row>
    <row r="100" spans="2:47" ht="13.5" thickBot="1" x14ac:dyDescent="0.25">
      <c r="B100" s="62"/>
      <c r="C100" s="174"/>
      <c r="D100" s="175"/>
      <c r="E100" s="175"/>
      <c r="F100" s="176"/>
      <c r="G100" s="176"/>
      <c r="H100" s="176"/>
      <c r="I100" s="176"/>
      <c r="J100" s="176"/>
      <c r="K100" s="177"/>
      <c r="L100" s="176"/>
      <c r="M100" s="177"/>
      <c r="N100" s="176"/>
      <c r="O100" s="177"/>
      <c r="P100" s="176"/>
      <c r="Q100" s="177"/>
      <c r="R100" s="176"/>
      <c r="S100" s="177"/>
      <c r="T100" s="176"/>
      <c r="U100" s="177"/>
      <c r="V100" s="178"/>
      <c r="W100" s="177"/>
      <c r="X100" s="176"/>
      <c r="Y100" s="177"/>
      <c r="Z100" s="176"/>
      <c r="AA100" s="177"/>
      <c r="AB100" s="179"/>
      <c r="AC100" s="178"/>
      <c r="AD100" s="178"/>
      <c r="AE100" s="177"/>
      <c r="AF100" s="180"/>
      <c r="AG100" s="181"/>
      <c r="AH100" s="13"/>
      <c r="AI100" s="19"/>
      <c r="AJ100" s="22">
        <f>AG99</f>
        <v>3648</v>
      </c>
      <c r="AK100" s="22"/>
      <c r="AL100" s="22"/>
      <c r="AM100" s="22"/>
      <c r="AN100" s="22"/>
      <c r="AP100" s="13"/>
      <c r="AQ100" s="13"/>
      <c r="AT100" s="13"/>
      <c r="AU100" s="13"/>
    </row>
    <row r="101" spans="2:47" x14ac:dyDescent="0.2">
      <c r="B101" s="62" t="s">
        <v>33</v>
      </c>
      <c r="C101" s="138" t="s">
        <v>95</v>
      </c>
      <c r="D101" s="150"/>
      <c r="E101" s="152"/>
      <c r="F101" s="158"/>
      <c r="G101" s="65"/>
      <c r="H101" s="65"/>
      <c r="I101" s="58" t="s">
        <v>10</v>
      </c>
      <c r="J101" s="72"/>
      <c r="K101" s="55" t="s">
        <v>20</v>
      </c>
      <c r="L101" s="56" t="s">
        <v>0</v>
      </c>
      <c r="M101" s="55" t="s">
        <v>20</v>
      </c>
      <c r="N101" s="56" t="s">
        <v>11</v>
      </c>
      <c r="O101" s="55" t="s">
        <v>20</v>
      </c>
      <c r="P101" s="57" t="s">
        <v>12</v>
      </c>
      <c r="Q101" s="55" t="s">
        <v>20</v>
      </c>
      <c r="R101" s="71" t="s">
        <v>22</v>
      </c>
      <c r="S101" s="68" t="s">
        <v>20</v>
      </c>
      <c r="T101" s="57" t="s">
        <v>13</v>
      </c>
      <c r="U101" s="55" t="s">
        <v>20</v>
      </c>
      <c r="V101" s="58" t="s">
        <v>14</v>
      </c>
      <c r="W101" s="55" t="s">
        <v>20</v>
      </c>
      <c r="X101" s="56" t="s">
        <v>34</v>
      </c>
      <c r="Y101" s="55" t="s">
        <v>20</v>
      </c>
      <c r="Z101" s="57" t="s">
        <v>1</v>
      </c>
      <c r="AA101" s="55" t="s">
        <v>20</v>
      </c>
      <c r="AB101" s="145" t="s">
        <v>21</v>
      </c>
      <c r="AC101" s="66" t="s">
        <v>24</v>
      </c>
      <c r="AD101" s="66" t="s">
        <v>25</v>
      </c>
      <c r="AE101" s="74" t="s">
        <v>20</v>
      </c>
      <c r="AF101" s="79"/>
      <c r="AG101" s="77" t="s">
        <v>2</v>
      </c>
      <c r="AJ101" s="23">
        <f>AG105</f>
        <v>3453</v>
      </c>
      <c r="AK101" s="23"/>
      <c r="AL101" s="124" t="s">
        <v>59</v>
      </c>
      <c r="AM101" s="124" t="s">
        <v>59</v>
      </c>
      <c r="AN101" s="124" t="s">
        <v>59</v>
      </c>
      <c r="AO101" s="124" t="s">
        <v>60</v>
      </c>
      <c r="AP101" s="124" t="s">
        <v>61</v>
      </c>
      <c r="AQ101" s="124" t="s">
        <v>62</v>
      </c>
      <c r="AT101" s="15"/>
      <c r="AU101" s="14"/>
    </row>
    <row r="102" spans="2:47" x14ac:dyDescent="0.2">
      <c r="B102" s="62"/>
      <c r="C102" s="139" t="s">
        <v>17</v>
      </c>
      <c r="D102" s="162" t="s">
        <v>99</v>
      </c>
      <c r="E102" s="162" t="s">
        <v>100</v>
      </c>
      <c r="F102" s="161" t="s">
        <v>102</v>
      </c>
      <c r="G102" s="34" t="s">
        <v>105</v>
      </c>
      <c r="H102" s="153" t="s">
        <v>106</v>
      </c>
      <c r="I102" s="36" t="s">
        <v>54</v>
      </c>
      <c r="J102" s="36"/>
      <c r="K102" s="51"/>
      <c r="L102" s="37" t="s">
        <v>18</v>
      </c>
      <c r="M102" s="51"/>
      <c r="N102" s="37" t="s">
        <v>18</v>
      </c>
      <c r="O102" s="51"/>
      <c r="P102" s="38" t="s">
        <v>19</v>
      </c>
      <c r="Q102" s="51"/>
      <c r="R102" s="38" t="s">
        <v>19</v>
      </c>
      <c r="S102" s="51"/>
      <c r="T102" s="38" t="s">
        <v>18</v>
      </c>
      <c r="U102" s="51"/>
      <c r="V102" s="36" t="s">
        <v>19</v>
      </c>
      <c r="W102" s="51"/>
      <c r="X102" s="37" t="s">
        <v>19</v>
      </c>
      <c r="Y102" s="51"/>
      <c r="Z102" s="38" t="s">
        <v>18</v>
      </c>
      <c r="AA102" s="51"/>
      <c r="AB102" s="146" t="s">
        <v>18</v>
      </c>
      <c r="AC102" s="36" t="s">
        <v>18</v>
      </c>
      <c r="AD102" s="39" t="s">
        <v>55</v>
      </c>
      <c r="AE102" s="38"/>
      <c r="AF102" s="63"/>
      <c r="AG102" s="78" t="s">
        <v>63</v>
      </c>
      <c r="AJ102" s="23">
        <f>AG105</f>
        <v>3453</v>
      </c>
      <c r="AK102" s="23"/>
      <c r="AL102" s="125" t="s">
        <v>21</v>
      </c>
      <c r="AM102" s="125" t="s">
        <v>24</v>
      </c>
      <c r="AN102" s="125" t="s">
        <v>58</v>
      </c>
      <c r="AO102" s="126" t="s">
        <v>58</v>
      </c>
      <c r="AP102" s="126" t="s">
        <v>58</v>
      </c>
      <c r="AQ102" s="126" t="s">
        <v>58</v>
      </c>
      <c r="AT102" s="15"/>
      <c r="AU102" s="14"/>
    </row>
    <row r="103" spans="2:47" x14ac:dyDescent="0.2">
      <c r="B103" s="62"/>
      <c r="C103" s="140"/>
      <c r="D103" s="40" t="s">
        <v>177</v>
      </c>
      <c r="E103" s="40" t="s">
        <v>176</v>
      </c>
      <c r="F103" s="156" t="s">
        <v>103</v>
      </c>
      <c r="G103" s="166"/>
      <c r="H103" s="86"/>
      <c r="I103" s="45">
        <v>11.6</v>
      </c>
      <c r="J103" s="45"/>
      <c r="K103" s="82">
        <f>INT(IF(J103="E",(IF((AND(I103&gt;10.99)*(I103&lt;14.21)),(14.3-I103)/0.1*10,(IF((AND(I103&gt;6)*(I103&lt;11.01)),(12.65-I103)/0.05*10,0))))+50,(IF((AND(I103&gt;10.99)*(I103&lt;14.21)),(14.3-I103)/0.1*10,(IF((AND(I103&gt;6)*(I103&lt;11.01)),(12.65-I103)/0.05*10,0))))))</f>
        <v>270</v>
      </c>
      <c r="L103" s="45">
        <v>2.72</v>
      </c>
      <c r="M103" s="82">
        <f>INT(IF(L103&lt;1,0,(L103-0.945)/0.055)*10)</f>
        <v>322</v>
      </c>
      <c r="N103" s="48"/>
      <c r="O103" s="82">
        <f>INT(IF(N103&lt;3,0,(N103-2.85)/0.15)*10)</f>
        <v>0</v>
      </c>
      <c r="P103" s="43"/>
      <c r="Q103" s="82">
        <f>INT(IF(P103&lt;5,0,(P103-4)/1)*10)</f>
        <v>0</v>
      </c>
      <c r="R103" s="44"/>
      <c r="S103" s="132">
        <f>INT(IF(R103&lt;30,0,(R103-27)/3)*10)</f>
        <v>0</v>
      </c>
      <c r="T103" s="45"/>
      <c r="U103" s="82">
        <f>INT(IF(T103&lt;2.2,0,(T103-2.135)/0.065)*10)</f>
        <v>0</v>
      </c>
      <c r="V103" s="44"/>
      <c r="W103" s="82">
        <f>INT(IF(V103&lt;5,0,(V103-4.3)/0.7)*10)</f>
        <v>0</v>
      </c>
      <c r="X103" s="34"/>
      <c r="Y103" s="82">
        <f>INT(IF(X103&lt;10,0,(X103-9)/1)*10)</f>
        <v>0</v>
      </c>
      <c r="Z103" s="45">
        <v>8.6999999999999993</v>
      </c>
      <c r="AA103" s="82">
        <f>INT(IF(Z103&lt;5,0,(Z103-4.25)/0.75)*10)</f>
        <v>59</v>
      </c>
      <c r="AB103" s="144"/>
      <c r="AC103" s="43"/>
      <c r="AD103" s="46"/>
      <c r="AE103" s="110">
        <f>IF(AF103="ANO",(MAX(AL103:AN103)),0)</f>
        <v>0</v>
      </c>
      <c r="AF103" s="115" t="str">
        <f>IF(AND(ISNUMBER(AB103))*((ISNUMBER(AC103)))*(((ISNUMBER(AD103)))),"NE",IF(AND(ISNUMBER(AB103))*((ISNUMBER(AC103))),"NE",IF(AND(ISNUMBER(AB103))*((ISNUMBER(AD103))),"NE",IF(AND(ISNUMBER(AC103))*((ISNUMBER(AD103))),"NE",IF(AND(AB103="")*((AC103=""))*(((AD103=""))),"NE","ANO")))))</f>
        <v>NE</v>
      </c>
      <c r="AG103" s="80">
        <f>SUM(K103+M103+O103+Q103+S103+U103+W103+Y103+AA103+AE103)</f>
        <v>651</v>
      </c>
      <c r="AJ103" s="24">
        <f>AG105</f>
        <v>3453</v>
      </c>
      <c r="AK103" s="24"/>
      <c r="AL103" s="105">
        <f>INT(IF(AB103&lt;25,0,(AB103-23.5)/1.5)*10)</f>
        <v>0</v>
      </c>
      <c r="AM103" s="105">
        <f>INT(IF(AC103&lt;120,0,(AC103-117.6)/2.4)*10)</f>
        <v>0</v>
      </c>
      <c r="AN103" s="105">
        <f>INT(IF(AO103&gt;=441,0,(442.5-AO103)/2.5)*10)</f>
        <v>0</v>
      </c>
      <c r="AO103" s="127" t="str">
        <f>IF(AND(AP103=0,AQ103=0),"",AP103*60+AQ103)</f>
        <v/>
      </c>
      <c r="AP103" s="127">
        <f>HOUR(AD103)</f>
        <v>0</v>
      </c>
      <c r="AQ103" s="127">
        <f>MINUTE(AD103)</f>
        <v>0</v>
      </c>
      <c r="AT103" s="95">
        <f>D101</f>
        <v>0</v>
      </c>
      <c r="AU103" s="94" t="str">
        <f>IF(A103="A","QD","")</f>
        <v/>
      </c>
    </row>
    <row r="104" spans="2:47" x14ac:dyDescent="0.2">
      <c r="B104" s="62"/>
      <c r="C104" s="140"/>
      <c r="D104" s="47"/>
      <c r="E104" s="47" t="s">
        <v>176</v>
      </c>
      <c r="F104" s="157" t="s">
        <v>104</v>
      </c>
      <c r="G104" s="166"/>
      <c r="H104" s="182">
        <f>SUM(G104-G103)</f>
        <v>0</v>
      </c>
      <c r="I104" s="41">
        <v>9.5</v>
      </c>
      <c r="J104" s="41"/>
      <c r="K104" s="82">
        <f>INT(IF(J104="E",(IF((AND(I104&gt;10.99)*(I104&lt;14.21)),(14.3-I104)/0.1*10,(IF((AND(I104&gt;6)*(I104&lt;11.01)),(12.65-I104)/0.05*10,0))))+50,(IF((AND(I104&gt;10.99)*(I104&lt;14.21)),(14.3-I104)/0.1*10,(IF((AND(I104&gt;6)*(I104&lt;11.01)),(12.65-I104)/0.05*10,0))))))</f>
        <v>630</v>
      </c>
      <c r="L104" s="41">
        <v>4.03</v>
      </c>
      <c r="M104" s="82">
        <f>INT(IF(L104&lt;1,0,(L104-0.945)/0.055)*10)</f>
        <v>560</v>
      </c>
      <c r="N104" s="42">
        <v>8.82</v>
      </c>
      <c r="O104" s="82">
        <f>INT(IF(N104&lt;3,0,(N104-2.85)/0.15)*10)</f>
        <v>398</v>
      </c>
      <c r="P104" s="43"/>
      <c r="Q104" s="82">
        <f>INT(IF(P104&lt;5,0,(P104-4)/1)*10)</f>
        <v>0</v>
      </c>
      <c r="R104" s="44"/>
      <c r="S104" s="132">
        <f>INT(IF(R104&lt;30,0,(R104-27)/3)*10)</f>
        <v>0</v>
      </c>
      <c r="T104" s="41"/>
      <c r="U104" s="82">
        <f>INT(IF(T104&lt;2.2,0,(T104-2.135)/0.065)*10)</f>
        <v>0</v>
      </c>
      <c r="V104" s="44"/>
      <c r="W104" s="82">
        <f>INT(IF(V104&lt;5,0,(V104-4.3)/0.7)*10)</f>
        <v>0</v>
      </c>
      <c r="X104" s="34"/>
      <c r="Y104" s="82">
        <f>INT(IF(X104&lt;10,0,(X104-9)/1)*10)</f>
        <v>0</v>
      </c>
      <c r="Z104" s="45"/>
      <c r="AA104" s="82">
        <f>INT(IF(Z104&lt;5,0,(Z104-4.25)/0.75)*10)</f>
        <v>0</v>
      </c>
      <c r="AB104" s="144"/>
      <c r="AC104" s="43"/>
      <c r="AD104" s="59">
        <v>9.6527777777777768E-2</v>
      </c>
      <c r="AE104" s="110">
        <f>IF(AF104="ANO",(MAX(AL104:AN104)),0)</f>
        <v>1214</v>
      </c>
      <c r="AF104" s="115" t="str">
        <f>IF(AND(ISNUMBER(AB104))*((ISNUMBER(AC104)))*(((ISNUMBER(AD104)))),"NE",IF(AND(ISNUMBER(AB104))*((ISNUMBER(AC104))),"NE",IF(AND(ISNUMBER(AB104))*((ISNUMBER(AD104))),"NE",IF(AND(ISNUMBER(AC104))*((ISNUMBER(AD104))),"NE",IF(AND(AB104="")*((AC104=""))*(((AD104=""))),"NE","ANO")))))</f>
        <v>ANO</v>
      </c>
      <c r="AG104" s="81">
        <f>SUM(K104+M104+O104+Q104+S104+U104+W104+Y104+AA104+AE104)</f>
        <v>2802</v>
      </c>
      <c r="AJ104" s="24">
        <f>AG105</f>
        <v>3453</v>
      </c>
      <c r="AK104" s="24"/>
      <c r="AL104" s="105">
        <f>INT(IF(AB104&lt;25,0,(AB104-23.5)/1.5)*10)</f>
        <v>0</v>
      </c>
      <c r="AM104" s="105">
        <f>INT(IF(AC104&lt;120,0,(AC104-117.6)/2.4)*10)</f>
        <v>0</v>
      </c>
      <c r="AN104" s="105">
        <f>INT(IF(AO104&gt;=441,0,(442.5-AO104)/2.5)*10)</f>
        <v>1214</v>
      </c>
      <c r="AO104" s="127">
        <f>IF(AND(AP104=0,AQ104=0),"",AP104*60+AQ104)</f>
        <v>139</v>
      </c>
      <c r="AP104" s="127">
        <f>HOUR(AD104)</f>
        <v>2</v>
      </c>
      <c r="AQ104" s="127">
        <f>MINUTE(AD104)</f>
        <v>19</v>
      </c>
      <c r="AT104" s="95">
        <f>D101</f>
        <v>0</v>
      </c>
      <c r="AU104" s="94" t="str">
        <f>IF(A104="A","QD","")</f>
        <v/>
      </c>
    </row>
    <row r="105" spans="2:47" ht="13.5" thickBot="1" x14ac:dyDescent="0.25">
      <c r="B105" s="62"/>
      <c r="C105" s="141"/>
      <c r="D105" s="49"/>
      <c r="E105" s="49"/>
      <c r="F105" s="160"/>
      <c r="G105" s="49"/>
      <c r="H105" s="49"/>
      <c r="I105" s="49"/>
      <c r="J105" s="49"/>
      <c r="K105" s="49"/>
      <c r="L105" s="49"/>
      <c r="M105" s="52"/>
      <c r="N105" s="52"/>
      <c r="O105" s="52"/>
      <c r="P105" s="52"/>
      <c r="Q105" s="52"/>
      <c r="R105" s="52"/>
      <c r="S105" s="52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97" t="s">
        <v>101</v>
      </c>
      <c r="AF105" s="98"/>
      <c r="AG105" s="99">
        <f>SUM(AG103:AG104)</f>
        <v>3453</v>
      </c>
      <c r="AJ105" s="22">
        <f>AG105</f>
        <v>3453</v>
      </c>
      <c r="AK105" s="22"/>
      <c r="AL105" s="130"/>
      <c r="AM105" s="130"/>
      <c r="AN105" s="130"/>
      <c r="AO105" s="96"/>
      <c r="AP105" s="96"/>
      <c r="AQ105" s="96"/>
      <c r="AT105" s="18"/>
    </row>
    <row r="106" spans="2:47" ht="13.5" thickBot="1" x14ac:dyDescent="0.25">
      <c r="B106" s="62"/>
      <c r="C106" s="174"/>
      <c r="D106" s="175"/>
      <c r="E106" s="175"/>
      <c r="F106" s="176"/>
      <c r="G106" s="176"/>
      <c r="H106" s="176"/>
      <c r="I106" s="176"/>
      <c r="J106" s="176"/>
      <c r="K106" s="177"/>
      <c r="L106" s="176"/>
      <c r="M106" s="177"/>
      <c r="N106" s="176"/>
      <c r="O106" s="177"/>
      <c r="P106" s="176"/>
      <c r="Q106" s="177"/>
      <c r="R106" s="176"/>
      <c r="S106" s="177"/>
      <c r="T106" s="176"/>
      <c r="U106" s="177"/>
      <c r="V106" s="178"/>
      <c r="W106" s="177"/>
      <c r="X106" s="176"/>
      <c r="Y106" s="177"/>
      <c r="Z106" s="176"/>
      <c r="AA106" s="177"/>
      <c r="AB106" s="179"/>
      <c r="AC106" s="178"/>
      <c r="AD106" s="178"/>
      <c r="AE106" s="177"/>
      <c r="AF106" s="180"/>
      <c r="AG106" s="181"/>
      <c r="AJ106" s="22">
        <f>AG105</f>
        <v>3453</v>
      </c>
      <c r="AK106" s="22"/>
      <c r="AL106" s="130"/>
      <c r="AM106" s="130"/>
      <c r="AN106" s="130"/>
      <c r="AO106" s="96"/>
      <c r="AP106" s="96"/>
      <c r="AQ106" s="96"/>
      <c r="AT106" s="13"/>
    </row>
    <row r="107" spans="2:47" x14ac:dyDescent="0.2">
      <c r="B107" s="62" t="s">
        <v>35</v>
      </c>
      <c r="C107" s="138" t="s">
        <v>91</v>
      </c>
      <c r="D107" s="150"/>
      <c r="E107" s="152"/>
      <c r="F107" s="184"/>
      <c r="G107" s="65"/>
      <c r="H107" s="65"/>
      <c r="I107" s="66" t="s">
        <v>10</v>
      </c>
      <c r="J107" s="67"/>
      <c r="K107" s="68" t="s">
        <v>20</v>
      </c>
      <c r="L107" s="69" t="s">
        <v>0</v>
      </c>
      <c r="M107" s="68" t="s">
        <v>20</v>
      </c>
      <c r="N107" s="69" t="s">
        <v>11</v>
      </c>
      <c r="O107" s="68" t="s">
        <v>20</v>
      </c>
      <c r="P107" s="70" t="s">
        <v>12</v>
      </c>
      <c r="Q107" s="68" t="s">
        <v>20</v>
      </c>
      <c r="R107" s="71" t="s">
        <v>22</v>
      </c>
      <c r="S107" s="68" t="s">
        <v>20</v>
      </c>
      <c r="T107" s="70" t="s">
        <v>13</v>
      </c>
      <c r="U107" s="68" t="s">
        <v>20</v>
      </c>
      <c r="V107" s="66" t="s">
        <v>14</v>
      </c>
      <c r="W107" s="68" t="s">
        <v>20</v>
      </c>
      <c r="X107" s="69" t="s">
        <v>34</v>
      </c>
      <c r="Y107" s="68" t="s">
        <v>20</v>
      </c>
      <c r="Z107" s="70" t="s">
        <v>1</v>
      </c>
      <c r="AA107" s="68" t="s">
        <v>20</v>
      </c>
      <c r="AB107" s="145" t="s">
        <v>21</v>
      </c>
      <c r="AC107" s="66" t="s">
        <v>24</v>
      </c>
      <c r="AD107" s="66" t="s">
        <v>25</v>
      </c>
      <c r="AE107" s="74" t="s">
        <v>20</v>
      </c>
      <c r="AF107" s="79"/>
      <c r="AG107" s="77" t="s">
        <v>2</v>
      </c>
      <c r="AJ107" s="23">
        <f>AG111</f>
        <v>3410</v>
      </c>
      <c r="AK107" s="23"/>
      <c r="AL107" s="124" t="s">
        <v>59</v>
      </c>
      <c r="AM107" s="124" t="s">
        <v>59</v>
      </c>
      <c r="AN107" s="124" t="s">
        <v>59</v>
      </c>
      <c r="AO107" s="124" t="s">
        <v>60</v>
      </c>
      <c r="AP107" s="124" t="s">
        <v>61</v>
      </c>
      <c r="AQ107" s="124" t="s">
        <v>62</v>
      </c>
      <c r="AT107" s="15"/>
      <c r="AU107" s="14"/>
    </row>
    <row r="108" spans="2:47" x14ac:dyDescent="0.2">
      <c r="B108" s="62"/>
      <c r="C108" s="139" t="s">
        <v>17</v>
      </c>
      <c r="D108" s="162" t="s">
        <v>99</v>
      </c>
      <c r="E108" s="162" t="s">
        <v>100</v>
      </c>
      <c r="F108" s="161" t="s">
        <v>102</v>
      </c>
      <c r="G108" s="34" t="s">
        <v>105</v>
      </c>
      <c r="H108" s="153" t="s">
        <v>106</v>
      </c>
      <c r="I108" s="36" t="s">
        <v>54</v>
      </c>
      <c r="J108" s="36"/>
      <c r="K108" s="51"/>
      <c r="L108" s="37" t="s">
        <v>18</v>
      </c>
      <c r="M108" s="51"/>
      <c r="N108" s="37" t="s">
        <v>18</v>
      </c>
      <c r="O108" s="51"/>
      <c r="P108" s="38" t="s">
        <v>19</v>
      </c>
      <c r="Q108" s="51"/>
      <c r="R108" s="38" t="s">
        <v>19</v>
      </c>
      <c r="S108" s="51"/>
      <c r="T108" s="38" t="s">
        <v>18</v>
      </c>
      <c r="U108" s="51"/>
      <c r="V108" s="36" t="s">
        <v>19</v>
      </c>
      <c r="W108" s="51"/>
      <c r="X108" s="37" t="s">
        <v>19</v>
      </c>
      <c r="Y108" s="51"/>
      <c r="Z108" s="38" t="s">
        <v>18</v>
      </c>
      <c r="AA108" s="51"/>
      <c r="AB108" s="146" t="s">
        <v>18</v>
      </c>
      <c r="AC108" s="36" t="s">
        <v>18</v>
      </c>
      <c r="AD108" s="39" t="s">
        <v>55</v>
      </c>
      <c r="AE108" s="38"/>
      <c r="AF108" s="63"/>
      <c r="AG108" s="78" t="s">
        <v>63</v>
      </c>
      <c r="AJ108" s="23">
        <f>AG111</f>
        <v>3410</v>
      </c>
      <c r="AK108" s="23"/>
      <c r="AL108" s="125" t="s">
        <v>21</v>
      </c>
      <c r="AM108" s="125" t="s">
        <v>24</v>
      </c>
      <c r="AN108" s="125" t="s">
        <v>58</v>
      </c>
      <c r="AO108" s="126" t="s">
        <v>58</v>
      </c>
      <c r="AP108" s="126" t="s">
        <v>58</v>
      </c>
      <c r="AQ108" s="126" t="s">
        <v>58</v>
      </c>
      <c r="AT108" s="15"/>
      <c r="AU108" s="14"/>
    </row>
    <row r="109" spans="2:47" x14ac:dyDescent="0.2">
      <c r="B109" s="62"/>
      <c r="C109" s="140"/>
      <c r="D109" s="40" t="s">
        <v>168</v>
      </c>
      <c r="E109" s="40" t="s">
        <v>169</v>
      </c>
      <c r="F109" s="156" t="s">
        <v>103</v>
      </c>
      <c r="G109" s="166"/>
      <c r="H109" s="86"/>
      <c r="I109" s="45">
        <v>10.1</v>
      </c>
      <c r="J109" s="45"/>
      <c r="K109" s="82">
        <f>INT(IF(J109="E",(IF((AND(I109&gt;10.99)*(I109&lt;14.21)),(14.3-I109)/0.1*10,(IF((AND(I109&gt;6)*(I109&lt;11.01)),(12.65-I109)/0.05*10,0))))+50,(IF((AND(I109&gt;10.99)*(I109&lt;14.21)),(14.3-I109)/0.1*10,(IF((AND(I109&gt;6)*(I109&lt;11.01)),(12.65-I109)/0.05*10,0))))))</f>
        <v>510</v>
      </c>
      <c r="L109" s="45">
        <v>3.9</v>
      </c>
      <c r="M109" s="82">
        <f>INT(IF(L109&lt;1,0,(L109-0.945)/0.055)*10)</f>
        <v>537</v>
      </c>
      <c r="N109" s="48"/>
      <c r="O109" s="82">
        <f>INT(IF(N109&lt;3,0,(N109-2.85)/0.15)*10)</f>
        <v>0</v>
      </c>
      <c r="P109" s="43"/>
      <c r="Q109" s="82">
        <f>INT(IF(P109&lt;5,0,(P109-4)/1)*10)</f>
        <v>0</v>
      </c>
      <c r="R109" s="44"/>
      <c r="S109" s="132">
        <f>INT(IF(R109&lt;30,0,(R109-27)/3)*10)</f>
        <v>0</v>
      </c>
      <c r="T109" s="45"/>
      <c r="U109" s="82">
        <f>INT(IF(T109&lt;2.2,0,(T109-2.135)/0.065)*10)</f>
        <v>0</v>
      </c>
      <c r="V109" s="44"/>
      <c r="W109" s="82">
        <f>INT(IF(V109&lt;5,0,(V109-4.3)/0.7)*10)</f>
        <v>0</v>
      </c>
      <c r="X109" s="34"/>
      <c r="Y109" s="82">
        <f>INT(IF(X109&lt;10,0,(X109-9)/1)*10)</f>
        <v>0</v>
      </c>
      <c r="Z109" s="45">
        <v>31.25</v>
      </c>
      <c r="AA109" s="82">
        <f>INT(IF(Z109&lt;5,0,(Z109-4.25)/0.75)*10)</f>
        <v>360</v>
      </c>
      <c r="AB109" s="144"/>
      <c r="AC109" s="43"/>
      <c r="AD109" s="46"/>
      <c r="AE109" s="110">
        <f>IF(AF109="ANO",(MAX(AL109:AN109)),0)</f>
        <v>0</v>
      </c>
      <c r="AF109" s="115" t="str">
        <f>IF(AND(ISNUMBER(AB109))*((ISNUMBER(AC109)))*(((ISNUMBER(AD109)))),"NE",IF(AND(ISNUMBER(AB109))*((ISNUMBER(AC109))),"NE",IF(AND(ISNUMBER(AB109))*((ISNUMBER(AD109))),"NE",IF(AND(ISNUMBER(AC109))*((ISNUMBER(AD109))),"NE",IF(AND(AB109="")*((AC109=""))*(((AD109=""))),"NE","ANO")))))</f>
        <v>NE</v>
      </c>
      <c r="AG109" s="80">
        <f>SUM(K109+M109+O109+Q109+S109+U109+W109+Y109+AA109+AE109)</f>
        <v>1407</v>
      </c>
      <c r="AJ109" s="24">
        <f>AG111</f>
        <v>3410</v>
      </c>
      <c r="AK109" s="24"/>
      <c r="AL109" s="105">
        <f>INT(IF(AB109&lt;25,0,(AB109-23.5)/1.5)*10)</f>
        <v>0</v>
      </c>
      <c r="AM109" s="105">
        <f>INT(IF(AC109&lt;120,0,(AC109-117.6)/2.4)*10)</f>
        <v>0</v>
      </c>
      <c r="AN109" s="105">
        <f>INT(IF(AO109&gt;=441,0,(442.5-AO109)/2.5)*10)</f>
        <v>0</v>
      </c>
      <c r="AO109" s="127" t="str">
        <f>IF(AND(AP109=0,AQ109=0),"",AP109*60+AQ109)</f>
        <v/>
      </c>
      <c r="AP109" s="127">
        <f>HOUR(AD109)</f>
        <v>0</v>
      </c>
      <c r="AQ109" s="127">
        <f>MINUTE(AD109)</f>
        <v>0</v>
      </c>
      <c r="AT109" s="95">
        <f>D107</f>
        <v>0</v>
      </c>
      <c r="AU109" s="94" t="str">
        <f>IF(A109="A","QD","")</f>
        <v/>
      </c>
    </row>
    <row r="110" spans="2:47" x14ac:dyDescent="0.2">
      <c r="B110" s="62"/>
      <c r="C110" s="140"/>
      <c r="D110" s="47"/>
      <c r="E110" s="47" t="s">
        <v>169</v>
      </c>
      <c r="F110" s="157" t="s">
        <v>104</v>
      </c>
      <c r="G110" s="166"/>
      <c r="H110" s="182">
        <f>SUM(G110-G109)</f>
        <v>0</v>
      </c>
      <c r="I110" s="41">
        <v>12.7</v>
      </c>
      <c r="J110" s="41"/>
      <c r="K110" s="82">
        <f>INT(IF(J110="E",(IF((AND(I110&gt;10.99)*(I110&lt;14.21)),(14.3-I110)/0.1*10,(IF((AND(I110&gt;6)*(I110&lt;11.01)),(12.65-I110)/0.05*10,0))))+50,(IF((AND(I110&gt;10.99)*(I110&lt;14.21)),(14.3-I110)/0.1*10,(IF((AND(I110&gt;6)*(I110&lt;11.01)),(12.65-I110)/0.05*10,0))))))</f>
        <v>160</v>
      </c>
      <c r="L110" s="41">
        <v>2.2000000000000002</v>
      </c>
      <c r="M110" s="82">
        <f>INT(IF(L110&lt;1,0,(L110-0.945)/0.055)*10)</f>
        <v>228</v>
      </c>
      <c r="N110" s="42">
        <v>7.85</v>
      </c>
      <c r="O110" s="82">
        <f>INT(IF(N110&lt;3,0,(N110-2.85)/0.15)*10)</f>
        <v>333</v>
      </c>
      <c r="P110" s="43"/>
      <c r="Q110" s="82">
        <f>INT(IF(P110&lt;5,0,(P110-4)/1)*10)</f>
        <v>0</v>
      </c>
      <c r="R110" s="44"/>
      <c r="S110" s="132">
        <f>INT(IF(R110&lt;30,0,(R110-27)/3)*10)</f>
        <v>0</v>
      </c>
      <c r="T110" s="41"/>
      <c r="U110" s="82">
        <f>INT(IF(T110&lt;2.2,0,(T110-2.135)/0.065)*10)</f>
        <v>0</v>
      </c>
      <c r="V110" s="44"/>
      <c r="W110" s="82">
        <f>INT(IF(V110&lt;5,0,(V110-4.3)/0.7)*10)</f>
        <v>0</v>
      </c>
      <c r="X110" s="34"/>
      <c r="Y110" s="82">
        <f>INT(IF(X110&lt;10,0,(X110-9)/1)*10)</f>
        <v>0</v>
      </c>
      <c r="Z110" s="45"/>
      <c r="AA110" s="82">
        <f>INT(IF(Z110&lt;5,0,(Z110-4.25)/0.75)*10)</f>
        <v>0</v>
      </c>
      <c r="AB110" s="144"/>
      <c r="AC110" s="43"/>
      <c r="AD110" s="59">
        <v>8.4722222222222213E-2</v>
      </c>
      <c r="AE110" s="110">
        <f>IF(AF110="ANO",(MAX(AL110:AN110)),0)</f>
        <v>1282</v>
      </c>
      <c r="AF110" s="115" t="str">
        <f>IF(AND(ISNUMBER(AB110))*((ISNUMBER(AC110)))*(((ISNUMBER(AD110)))),"NE",IF(AND(ISNUMBER(AB110))*((ISNUMBER(AC110))),"NE",IF(AND(ISNUMBER(AB110))*((ISNUMBER(AD110))),"NE",IF(AND(ISNUMBER(AC110))*((ISNUMBER(AD110))),"NE",IF(AND(AB110="")*((AC110=""))*(((AD110=""))),"NE","ANO")))))</f>
        <v>ANO</v>
      </c>
      <c r="AG110" s="81">
        <f>SUM(K110+M110+O110+Q110+S110+U110+W110+Y110+AA110+AE110)</f>
        <v>2003</v>
      </c>
      <c r="AJ110" s="24">
        <f>AG111</f>
        <v>3410</v>
      </c>
      <c r="AK110" s="24"/>
      <c r="AL110" s="105">
        <f>INT(IF(AB110&lt;25,0,(AB110-23.5)/1.5)*10)</f>
        <v>0</v>
      </c>
      <c r="AM110" s="105">
        <f>INT(IF(AC110&lt;120,0,(AC110-117.6)/2.4)*10)</f>
        <v>0</v>
      </c>
      <c r="AN110" s="105">
        <f>INT(IF(AO110&gt;=441,0,(442.5-AO110)/2.5)*10)</f>
        <v>1282</v>
      </c>
      <c r="AO110" s="127">
        <f>IF(AND(AP110=0,AQ110=0),"",AP110*60+AQ110)</f>
        <v>122</v>
      </c>
      <c r="AP110" s="127">
        <f>HOUR(AD110)</f>
        <v>2</v>
      </c>
      <c r="AQ110" s="127">
        <f>MINUTE(AD110)</f>
        <v>2</v>
      </c>
      <c r="AT110" s="95">
        <f>D107</f>
        <v>0</v>
      </c>
      <c r="AU110" s="94" t="str">
        <f>IF(A110="A","QD","")</f>
        <v/>
      </c>
    </row>
    <row r="111" spans="2:47" ht="13.5" thickBot="1" x14ac:dyDescent="0.25">
      <c r="B111" s="62"/>
      <c r="C111" s="141"/>
      <c r="D111" s="49"/>
      <c r="E111" s="49"/>
      <c r="F111" s="160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97" t="s">
        <v>101</v>
      </c>
      <c r="AF111" s="98"/>
      <c r="AG111" s="99">
        <f>SUM(AG109:AG110)</f>
        <v>3410</v>
      </c>
      <c r="AJ111" s="22">
        <f>AG111</f>
        <v>3410</v>
      </c>
      <c r="AK111" s="22"/>
      <c r="AL111" s="22"/>
      <c r="AM111" s="22"/>
      <c r="AN111" s="22"/>
      <c r="AP111" s="13"/>
      <c r="AQ111" s="16"/>
      <c r="AT111" s="18"/>
      <c r="AU111" s="18"/>
    </row>
    <row r="112" spans="2:47" ht="13.5" thickBot="1" x14ac:dyDescent="0.25">
      <c r="B112" s="62"/>
      <c r="C112" s="174"/>
      <c r="D112" s="175"/>
      <c r="E112" s="175"/>
      <c r="F112" s="176"/>
      <c r="G112" s="176"/>
      <c r="H112" s="176"/>
      <c r="I112" s="176"/>
      <c r="J112" s="176"/>
      <c r="K112" s="177"/>
      <c r="L112" s="176"/>
      <c r="M112" s="177"/>
      <c r="N112" s="176"/>
      <c r="O112" s="177"/>
      <c r="P112" s="176"/>
      <c r="Q112" s="177"/>
      <c r="R112" s="176"/>
      <c r="S112" s="177"/>
      <c r="T112" s="176"/>
      <c r="U112" s="177"/>
      <c r="V112" s="178"/>
      <c r="W112" s="177"/>
      <c r="X112" s="176"/>
      <c r="Y112" s="177"/>
      <c r="Z112" s="176"/>
      <c r="AA112" s="177"/>
      <c r="AB112" s="179"/>
      <c r="AC112" s="178"/>
      <c r="AD112" s="178"/>
      <c r="AE112" s="177"/>
      <c r="AF112" s="180"/>
      <c r="AG112" s="181"/>
      <c r="AJ112" s="22">
        <f>AG111</f>
        <v>3410</v>
      </c>
      <c r="AK112" s="22"/>
      <c r="AL112" s="22"/>
      <c r="AM112" s="22"/>
      <c r="AN112" s="22"/>
      <c r="AP112" s="13"/>
      <c r="AQ112" s="13"/>
      <c r="AT112" s="13"/>
      <c r="AU112" s="13"/>
    </row>
    <row r="113" spans="2:47" x14ac:dyDescent="0.2">
      <c r="B113" s="62" t="s">
        <v>36</v>
      </c>
      <c r="C113" s="138" t="s">
        <v>77</v>
      </c>
      <c r="D113" s="163"/>
      <c r="E113" s="164"/>
      <c r="F113" s="158"/>
      <c r="G113" s="65"/>
      <c r="H113" s="65"/>
      <c r="I113" s="66" t="s">
        <v>10</v>
      </c>
      <c r="J113" s="67"/>
      <c r="K113" s="68" t="s">
        <v>20</v>
      </c>
      <c r="L113" s="69" t="s">
        <v>0</v>
      </c>
      <c r="M113" s="68" t="s">
        <v>20</v>
      </c>
      <c r="N113" s="69" t="s">
        <v>11</v>
      </c>
      <c r="O113" s="68" t="s">
        <v>20</v>
      </c>
      <c r="P113" s="70" t="s">
        <v>12</v>
      </c>
      <c r="Q113" s="68" t="s">
        <v>20</v>
      </c>
      <c r="R113" s="71" t="s">
        <v>22</v>
      </c>
      <c r="S113" s="74" t="s">
        <v>23</v>
      </c>
      <c r="T113" s="70" t="s">
        <v>13</v>
      </c>
      <c r="U113" s="68" t="s">
        <v>20</v>
      </c>
      <c r="V113" s="66" t="s">
        <v>14</v>
      </c>
      <c r="W113" s="68" t="s">
        <v>20</v>
      </c>
      <c r="X113" s="69" t="s">
        <v>34</v>
      </c>
      <c r="Y113" s="68" t="s">
        <v>20</v>
      </c>
      <c r="Z113" s="70" t="s">
        <v>1</v>
      </c>
      <c r="AA113" s="68" t="s">
        <v>20</v>
      </c>
      <c r="AB113" s="145" t="s">
        <v>21</v>
      </c>
      <c r="AC113" s="66" t="s">
        <v>24</v>
      </c>
      <c r="AD113" s="66" t="s">
        <v>25</v>
      </c>
      <c r="AE113" s="74" t="s">
        <v>20</v>
      </c>
      <c r="AF113" s="79"/>
      <c r="AG113" s="77" t="s">
        <v>2</v>
      </c>
      <c r="AH113" s="4"/>
      <c r="AJ113" s="23">
        <f>AG117</f>
        <v>3408</v>
      </c>
      <c r="AK113" s="23"/>
      <c r="AL113" s="124" t="s">
        <v>59</v>
      </c>
      <c r="AM113" s="124" t="s">
        <v>59</v>
      </c>
      <c r="AN113" s="124" t="s">
        <v>59</v>
      </c>
      <c r="AO113" s="124" t="s">
        <v>60</v>
      </c>
      <c r="AP113" s="124" t="s">
        <v>61</v>
      </c>
      <c r="AQ113" s="124" t="s">
        <v>62</v>
      </c>
      <c r="AT113" s="15"/>
      <c r="AU113" s="14"/>
    </row>
    <row r="114" spans="2:47" x14ac:dyDescent="0.2">
      <c r="B114" s="62"/>
      <c r="C114" s="139" t="s">
        <v>17</v>
      </c>
      <c r="D114" s="162" t="s">
        <v>99</v>
      </c>
      <c r="E114" s="162" t="s">
        <v>100</v>
      </c>
      <c r="F114" s="161" t="s">
        <v>102</v>
      </c>
      <c r="G114" s="34" t="s">
        <v>105</v>
      </c>
      <c r="H114" s="153" t="s">
        <v>106</v>
      </c>
      <c r="I114" s="36" t="s">
        <v>54</v>
      </c>
      <c r="J114" s="36"/>
      <c r="K114" s="51"/>
      <c r="L114" s="37" t="s">
        <v>18</v>
      </c>
      <c r="M114" s="51"/>
      <c r="N114" s="37" t="s">
        <v>18</v>
      </c>
      <c r="O114" s="51"/>
      <c r="P114" s="38" t="s">
        <v>19</v>
      </c>
      <c r="Q114" s="51"/>
      <c r="R114" s="38" t="s">
        <v>19</v>
      </c>
      <c r="S114" s="38"/>
      <c r="T114" s="38" t="s">
        <v>18</v>
      </c>
      <c r="U114" s="51"/>
      <c r="V114" s="36" t="s">
        <v>19</v>
      </c>
      <c r="W114" s="51"/>
      <c r="X114" s="37" t="s">
        <v>19</v>
      </c>
      <c r="Y114" s="51"/>
      <c r="Z114" s="38" t="s">
        <v>18</v>
      </c>
      <c r="AA114" s="51"/>
      <c r="AB114" s="146" t="s">
        <v>18</v>
      </c>
      <c r="AC114" s="36" t="s">
        <v>18</v>
      </c>
      <c r="AD114" s="39" t="s">
        <v>55</v>
      </c>
      <c r="AE114" s="38"/>
      <c r="AF114" s="63"/>
      <c r="AG114" s="78" t="s">
        <v>63</v>
      </c>
      <c r="AH114" s="4"/>
      <c r="AJ114" s="23">
        <f>AG117</f>
        <v>3408</v>
      </c>
      <c r="AK114" s="23"/>
      <c r="AL114" s="125" t="s">
        <v>21</v>
      </c>
      <c r="AM114" s="125" t="s">
        <v>24</v>
      </c>
      <c r="AN114" s="125" t="s">
        <v>58</v>
      </c>
      <c r="AO114" s="126" t="s">
        <v>58</v>
      </c>
      <c r="AP114" s="126" t="s">
        <v>58</v>
      </c>
      <c r="AQ114" s="126" t="s">
        <v>58</v>
      </c>
      <c r="AT114" s="15"/>
      <c r="AU114" s="14"/>
    </row>
    <row r="115" spans="2:47" x14ac:dyDescent="0.2">
      <c r="B115" s="62"/>
      <c r="C115" s="140"/>
      <c r="D115" s="40" t="s">
        <v>118</v>
      </c>
      <c r="E115" s="40" t="s">
        <v>113</v>
      </c>
      <c r="F115" s="156" t="s">
        <v>103</v>
      </c>
      <c r="G115" s="166"/>
      <c r="H115" s="86"/>
      <c r="I115" s="45">
        <v>9.9</v>
      </c>
      <c r="J115" s="45"/>
      <c r="K115" s="82">
        <f>INT(IF(J115="E",(IF((AND(I115&gt;10.99)*(I115&lt;14.21)),(14.3-I115)/0.1*10,(IF((AND(I115&gt;6)*(I115&lt;11.01)),(12.65-I115)/0.05*10,0))))+50,(IF((AND(I115&gt;10.99)*(I115&lt;14.21)),(14.3-I115)/0.1*10,(IF((AND(I115&gt;6)*(I115&lt;11.01)),(12.65-I115)/0.05*10,0))))))</f>
        <v>550</v>
      </c>
      <c r="L115" s="45">
        <v>3.69</v>
      </c>
      <c r="M115" s="82">
        <f>INT(IF(L115&lt;1,0,(L115-0.945)/0.055)*10)</f>
        <v>499</v>
      </c>
      <c r="N115" s="48"/>
      <c r="O115" s="82">
        <f>INT(IF(N115&lt;3,0,(N115-2.85)/0.15)*10)</f>
        <v>0</v>
      </c>
      <c r="P115" s="43"/>
      <c r="Q115" s="82">
        <f>INT(IF(P115&lt;5,0,(P115-4)/1)*10)</f>
        <v>0</v>
      </c>
      <c r="R115" s="44"/>
      <c r="S115" s="132">
        <f>INT(IF(R115&lt;30,0,(R115-27)/3)*10)</f>
        <v>0</v>
      </c>
      <c r="T115" s="45"/>
      <c r="U115" s="82">
        <f>INT(IF(T115&lt;2.2,0,(T115-2.135)/0.065)*10)</f>
        <v>0</v>
      </c>
      <c r="V115" s="44"/>
      <c r="W115" s="82">
        <f>INT(IF(V115&lt;5,0,(V115-4.3)/0.7)*10)</f>
        <v>0</v>
      </c>
      <c r="X115" s="34"/>
      <c r="Y115" s="82">
        <f>INT(IF(X115&lt;10,0,(X115-9)/1)*10)</f>
        <v>0</v>
      </c>
      <c r="Z115" s="45">
        <v>13.7</v>
      </c>
      <c r="AA115" s="82">
        <f>INT(IF(Z115&lt;5,0,(Z115-4.25)/0.75)*10)</f>
        <v>126</v>
      </c>
      <c r="AB115" s="144"/>
      <c r="AC115" s="43"/>
      <c r="AD115" s="46"/>
      <c r="AE115" s="110">
        <f>IF(AF115="ANO",(MAX(AL115:AN115)),0)</f>
        <v>0</v>
      </c>
      <c r="AF115" s="115" t="str">
        <f>IF(AND(ISNUMBER(AB115))*((ISNUMBER(AC115)))*(((ISNUMBER(AD115)))),"NE",IF(AND(ISNUMBER(AB115))*((ISNUMBER(AC115))),"NE",IF(AND(ISNUMBER(AB115))*((ISNUMBER(AD115))),"NE",IF(AND(ISNUMBER(AC115))*((ISNUMBER(AD115))),"NE",IF(AND(AB115="")*((AC115=""))*(((AD115=""))),"NE","ANO")))))</f>
        <v>NE</v>
      </c>
      <c r="AG115" s="80">
        <f>SUM(K115+M115+O115+Q115+S115+U115+W115+Y115+AA115+AE115)</f>
        <v>1175</v>
      </c>
      <c r="AH115" s="28"/>
      <c r="AJ115" s="24">
        <f>AG117</f>
        <v>3408</v>
      </c>
      <c r="AK115" s="24"/>
      <c r="AL115" s="105">
        <f>INT(IF(AB115&lt;25,0,(AB115-23.5)/1.5)*10)</f>
        <v>0</v>
      </c>
      <c r="AM115" s="105">
        <f>INT(IF(AC115&lt;120,0,(AC115-117.6)/2.4)*10)</f>
        <v>0</v>
      </c>
      <c r="AN115" s="105">
        <f>INT(IF(AO115&gt;=441,0,(442.5-AO115)/2.5)*10)</f>
        <v>0</v>
      </c>
      <c r="AO115" s="127" t="str">
        <f>IF(AND(AP115=0,AQ115=0),"",AP115*60+AQ115)</f>
        <v/>
      </c>
      <c r="AP115" s="127">
        <f>HOUR(AD115)</f>
        <v>0</v>
      </c>
      <c r="AQ115" s="127">
        <f>MINUTE(AD115)</f>
        <v>0</v>
      </c>
      <c r="AT115" s="95">
        <f>D113</f>
        <v>0</v>
      </c>
      <c r="AU115" s="94" t="str">
        <f>IF(A115="A","QD","")</f>
        <v/>
      </c>
    </row>
    <row r="116" spans="2:47" x14ac:dyDescent="0.2">
      <c r="B116" s="62"/>
      <c r="C116" s="140"/>
      <c r="D116" s="47"/>
      <c r="E116" s="47" t="s">
        <v>113</v>
      </c>
      <c r="F116" s="157" t="s">
        <v>104</v>
      </c>
      <c r="G116" s="166"/>
      <c r="H116" s="182">
        <f>SUM(G116-G115)</f>
        <v>0</v>
      </c>
      <c r="I116" s="41">
        <v>11.2</v>
      </c>
      <c r="J116" s="41"/>
      <c r="K116" s="82">
        <f>INT(IF(J116="E",(IF((AND(I116&gt;10.99)*(I116&lt;14.21)),(14.3-I116)/0.1*10,(IF((AND(I116&gt;6)*(I116&lt;11.01)),(12.65-I116)/0.05*10,0))))+50,(IF((AND(I116&gt;10.99)*(I116&lt;14.21)),(14.3-I116)/0.1*10,(IF((AND(I116&gt;6)*(I116&lt;11.01)),(12.65-I116)/0.05*10,0))))))</f>
        <v>310</v>
      </c>
      <c r="L116" s="41">
        <v>2.85</v>
      </c>
      <c r="M116" s="82">
        <f>INT(IF(L116&lt;1,0,(L116-0.945)/0.055)*10)</f>
        <v>346</v>
      </c>
      <c r="N116" s="42">
        <v>8.36</v>
      </c>
      <c r="O116" s="82">
        <f>INT(IF(N116&lt;3,0,(N116-2.85)/0.15)*10)</f>
        <v>367</v>
      </c>
      <c r="P116" s="43"/>
      <c r="Q116" s="82">
        <f>INT(IF(P116&lt;5,0,(P116-4)/1)*10)</f>
        <v>0</v>
      </c>
      <c r="R116" s="44"/>
      <c r="S116" s="132">
        <f>INT(IF(R116&lt;30,0,(R116-27)/3)*10)</f>
        <v>0</v>
      </c>
      <c r="T116" s="41"/>
      <c r="U116" s="82">
        <f>INT(IF(T116&lt;2.2,0,(T116-2.135)/0.065)*10)</f>
        <v>0</v>
      </c>
      <c r="V116" s="44"/>
      <c r="W116" s="82">
        <f>INT(IF(V116&lt;5,0,(V116-4.3)/0.7)*10)</f>
        <v>0</v>
      </c>
      <c r="X116" s="34"/>
      <c r="Y116" s="82">
        <f>INT(IF(X116&lt;10,0,(X116-9)/1)*10)</f>
        <v>0</v>
      </c>
      <c r="Z116" s="45"/>
      <c r="AA116" s="82">
        <f>INT(IF(Z116&lt;5,0,(Z116-4.25)/0.75)*10)</f>
        <v>0</v>
      </c>
      <c r="AB116" s="144"/>
      <c r="AC116" s="43"/>
      <c r="AD116" s="59">
        <v>9.7222222222222224E-2</v>
      </c>
      <c r="AE116" s="110">
        <f>IF(AF116="ANO",(MAX(AL116:AN116)),0)</f>
        <v>1210</v>
      </c>
      <c r="AF116" s="115" t="str">
        <f>IF(AND(ISNUMBER(AB116))*((ISNUMBER(AC116)))*(((ISNUMBER(AD116)))),"NE",IF(AND(ISNUMBER(AB116))*((ISNUMBER(AC116))),"NE",IF(AND(ISNUMBER(AB116))*((ISNUMBER(AD116))),"NE",IF(AND(ISNUMBER(AC116))*((ISNUMBER(AD116))),"NE",IF(AND(AB116="")*((AC116=""))*(((AD116=""))),"NE","ANO")))))</f>
        <v>ANO</v>
      </c>
      <c r="AG116" s="81">
        <f>SUM(K116+M116+O116+Q116+S116+U116+W116+Y116+AA116+AE116)</f>
        <v>2233</v>
      </c>
      <c r="AH116" s="28"/>
      <c r="AJ116" s="24">
        <f>AG117</f>
        <v>3408</v>
      </c>
      <c r="AK116" s="24"/>
      <c r="AL116" s="105">
        <f>INT(IF(AB116&lt;25,0,(AB116-23.5)/1.5)*10)</f>
        <v>0</v>
      </c>
      <c r="AM116" s="105">
        <f>INT(IF(AC116&lt;120,0,(AC116-117.6)/2.4)*10)</f>
        <v>0</v>
      </c>
      <c r="AN116" s="105">
        <f>INT(IF(AO116&gt;=441,0,(442.5-AO116)/2.5)*10)</f>
        <v>1210</v>
      </c>
      <c r="AO116" s="127">
        <f>IF(AND(AP116=0,AQ116=0),"",AP116*60+AQ116)</f>
        <v>140</v>
      </c>
      <c r="AP116" s="127">
        <f>HOUR(AD116)</f>
        <v>2</v>
      </c>
      <c r="AQ116" s="127">
        <f>MINUTE(AD116)</f>
        <v>20</v>
      </c>
      <c r="AT116" s="95">
        <f>D113</f>
        <v>0</v>
      </c>
      <c r="AU116" s="94" t="str">
        <f>IF(A116="A","QD","")</f>
        <v/>
      </c>
    </row>
    <row r="117" spans="2:47" ht="13.5" thickBot="1" x14ac:dyDescent="0.25">
      <c r="B117" s="62"/>
      <c r="C117" s="141"/>
      <c r="D117" s="49"/>
      <c r="E117" s="49"/>
      <c r="F117" s="160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97" t="s">
        <v>101</v>
      </c>
      <c r="AF117" s="98"/>
      <c r="AG117" s="99">
        <f>SUM(AG115:AG116)</f>
        <v>3408</v>
      </c>
      <c r="AH117" s="4"/>
      <c r="AJ117" s="22">
        <f>AG117</f>
        <v>3408</v>
      </c>
      <c r="AK117" s="22"/>
      <c r="AL117" s="22"/>
      <c r="AM117" s="22"/>
      <c r="AN117" s="22"/>
      <c r="AP117" s="13"/>
      <c r="AQ117" s="16"/>
    </row>
    <row r="118" spans="2:47" ht="13.5" thickBot="1" x14ac:dyDescent="0.25">
      <c r="B118" s="62"/>
      <c r="C118" s="174"/>
      <c r="D118" s="175"/>
      <c r="E118" s="175"/>
      <c r="F118" s="176"/>
      <c r="G118" s="176"/>
      <c r="H118" s="176"/>
      <c r="I118" s="176"/>
      <c r="J118" s="176"/>
      <c r="K118" s="177"/>
      <c r="L118" s="176"/>
      <c r="M118" s="177"/>
      <c r="N118" s="176"/>
      <c r="O118" s="177"/>
      <c r="P118" s="176"/>
      <c r="Q118" s="177"/>
      <c r="R118" s="176"/>
      <c r="S118" s="177"/>
      <c r="T118" s="176"/>
      <c r="U118" s="177"/>
      <c r="V118" s="178"/>
      <c r="W118" s="177"/>
      <c r="X118" s="176"/>
      <c r="Y118" s="177"/>
      <c r="Z118" s="176"/>
      <c r="AA118" s="177"/>
      <c r="AB118" s="179"/>
      <c r="AC118" s="178"/>
      <c r="AD118" s="178"/>
      <c r="AE118" s="177"/>
      <c r="AF118" s="180"/>
      <c r="AG118" s="181"/>
      <c r="AH118" s="4"/>
      <c r="AJ118" s="22">
        <f>AG117</f>
        <v>3408</v>
      </c>
      <c r="AK118" s="22"/>
      <c r="AL118" s="22"/>
      <c r="AM118" s="22"/>
      <c r="AN118" s="22"/>
      <c r="AP118" s="13"/>
      <c r="AQ118" s="13"/>
    </row>
    <row r="119" spans="2:47" x14ac:dyDescent="0.2">
      <c r="B119" s="62" t="s">
        <v>37</v>
      </c>
      <c r="C119" s="138" t="s">
        <v>67</v>
      </c>
      <c r="D119" s="150"/>
      <c r="E119" s="152"/>
      <c r="F119" s="184"/>
      <c r="G119" s="65"/>
      <c r="H119" s="65"/>
      <c r="I119" s="66" t="s">
        <v>10</v>
      </c>
      <c r="J119" s="67"/>
      <c r="K119" s="68" t="s">
        <v>20</v>
      </c>
      <c r="L119" s="69" t="s">
        <v>0</v>
      </c>
      <c r="M119" s="68" t="s">
        <v>20</v>
      </c>
      <c r="N119" s="69" t="s">
        <v>11</v>
      </c>
      <c r="O119" s="68" t="s">
        <v>20</v>
      </c>
      <c r="P119" s="70" t="s">
        <v>12</v>
      </c>
      <c r="Q119" s="68" t="s">
        <v>20</v>
      </c>
      <c r="R119" s="71" t="s">
        <v>22</v>
      </c>
      <c r="S119" s="74" t="s">
        <v>23</v>
      </c>
      <c r="T119" s="70" t="s">
        <v>13</v>
      </c>
      <c r="U119" s="68" t="s">
        <v>20</v>
      </c>
      <c r="V119" s="66" t="s">
        <v>14</v>
      </c>
      <c r="W119" s="68" t="s">
        <v>20</v>
      </c>
      <c r="X119" s="69" t="s">
        <v>34</v>
      </c>
      <c r="Y119" s="68" t="s">
        <v>20</v>
      </c>
      <c r="Z119" s="70" t="s">
        <v>1</v>
      </c>
      <c r="AA119" s="68" t="s">
        <v>20</v>
      </c>
      <c r="AB119" s="145" t="s">
        <v>21</v>
      </c>
      <c r="AC119" s="66" t="s">
        <v>24</v>
      </c>
      <c r="AD119" s="66" t="s">
        <v>25</v>
      </c>
      <c r="AE119" s="74" t="s">
        <v>20</v>
      </c>
      <c r="AF119" s="79"/>
      <c r="AG119" s="77" t="s">
        <v>2</v>
      </c>
      <c r="AJ119" s="23">
        <f>AG123</f>
        <v>3365</v>
      </c>
      <c r="AK119" s="23"/>
      <c r="AL119" s="124" t="s">
        <v>59</v>
      </c>
      <c r="AM119" s="124" t="s">
        <v>59</v>
      </c>
      <c r="AN119" s="124" t="s">
        <v>59</v>
      </c>
      <c r="AO119" s="124" t="s">
        <v>60</v>
      </c>
      <c r="AP119" s="124" t="s">
        <v>61</v>
      </c>
      <c r="AQ119" s="124" t="s">
        <v>62</v>
      </c>
      <c r="AT119" s="15"/>
      <c r="AU119" s="14"/>
    </row>
    <row r="120" spans="2:47" x14ac:dyDescent="0.2">
      <c r="B120" s="62"/>
      <c r="C120" s="139" t="s">
        <v>17</v>
      </c>
      <c r="D120" s="172" t="s">
        <v>99</v>
      </c>
      <c r="E120" s="172" t="s">
        <v>100</v>
      </c>
      <c r="F120" s="161" t="s">
        <v>102</v>
      </c>
      <c r="G120" s="34" t="s">
        <v>105</v>
      </c>
      <c r="H120" s="153" t="s">
        <v>106</v>
      </c>
      <c r="I120" s="36" t="s">
        <v>54</v>
      </c>
      <c r="J120" s="36"/>
      <c r="K120" s="51"/>
      <c r="L120" s="37" t="s">
        <v>18</v>
      </c>
      <c r="M120" s="51"/>
      <c r="N120" s="37" t="s">
        <v>18</v>
      </c>
      <c r="O120" s="51"/>
      <c r="P120" s="38" t="s">
        <v>19</v>
      </c>
      <c r="Q120" s="51"/>
      <c r="R120" s="38" t="s">
        <v>19</v>
      </c>
      <c r="S120" s="38"/>
      <c r="T120" s="38" t="s">
        <v>18</v>
      </c>
      <c r="U120" s="51"/>
      <c r="V120" s="36" t="s">
        <v>19</v>
      </c>
      <c r="W120" s="51"/>
      <c r="X120" s="37" t="s">
        <v>19</v>
      </c>
      <c r="Y120" s="51"/>
      <c r="Z120" s="38" t="s">
        <v>18</v>
      </c>
      <c r="AA120" s="51"/>
      <c r="AB120" s="146" t="s">
        <v>18</v>
      </c>
      <c r="AC120" s="36" t="s">
        <v>18</v>
      </c>
      <c r="AD120" s="39" t="s">
        <v>55</v>
      </c>
      <c r="AE120" s="38"/>
      <c r="AF120" s="63"/>
      <c r="AG120" s="78" t="s">
        <v>63</v>
      </c>
      <c r="AJ120" s="23">
        <f>AG123</f>
        <v>3365</v>
      </c>
      <c r="AK120" s="23"/>
      <c r="AL120" s="125" t="s">
        <v>21</v>
      </c>
      <c r="AM120" s="125" t="s">
        <v>24</v>
      </c>
      <c r="AN120" s="125" t="s">
        <v>58</v>
      </c>
      <c r="AO120" s="126" t="s">
        <v>58</v>
      </c>
      <c r="AP120" s="126" t="s">
        <v>58</v>
      </c>
      <c r="AQ120" s="126" t="s">
        <v>58</v>
      </c>
      <c r="AT120" s="15"/>
      <c r="AU120" s="14"/>
    </row>
    <row r="121" spans="2:47" x14ac:dyDescent="0.2">
      <c r="B121" s="62"/>
      <c r="C121" s="140"/>
      <c r="D121" s="165" t="s">
        <v>120</v>
      </c>
      <c r="E121" s="165" t="s">
        <v>143</v>
      </c>
      <c r="F121" s="156" t="s">
        <v>103</v>
      </c>
      <c r="G121" s="166"/>
      <c r="H121" s="86"/>
      <c r="I121" s="45">
        <v>13.6</v>
      </c>
      <c r="J121" s="45"/>
      <c r="K121" s="82">
        <f>INT(IF(J121="E",(IF((AND(I121&gt;10.99)*(I121&lt;14.21)),(14.3-I121)/0.1*10,(IF((AND(I121&gt;6)*(I121&lt;11.01)),(12.65-I121)/0.05*10,0))))+50,(IF((AND(I121&gt;10.99)*(I121&lt;14.21)),(14.3-I121)/0.1*10,(IF((AND(I121&gt;6)*(I121&lt;11.01)),(12.65-I121)/0.05*10,0))))))</f>
        <v>70</v>
      </c>
      <c r="L121" s="45">
        <v>2.41</v>
      </c>
      <c r="M121" s="82">
        <f>INT(IF(L121&lt;1,0,(L121-0.945)/0.055)*10)</f>
        <v>266</v>
      </c>
      <c r="N121" s="48"/>
      <c r="O121" s="82">
        <f>INT(IF(N121&lt;3,0,(N121-2.85)/0.15)*10)</f>
        <v>0</v>
      </c>
      <c r="P121" s="43"/>
      <c r="Q121" s="82">
        <f>INT(IF(P121&lt;5,0,(P121-4)/1)*10)</f>
        <v>0</v>
      </c>
      <c r="R121" s="44"/>
      <c r="S121" s="132">
        <f>INT(IF(R121&lt;30,0,(R121-27)/3)*10)</f>
        <v>0</v>
      </c>
      <c r="T121" s="45"/>
      <c r="U121" s="82">
        <f>INT(IF(T121&lt;2.2,0,(T121-2.135)/0.065)*10)</f>
        <v>0</v>
      </c>
      <c r="V121" s="44"/>
      <c r="W121" s="82">
        <f>INT(IF(V121&lt;5,0,(V121-4.3)/0.7)*10)</f>
        <v>0</v>
      </c>
      <c r="X121" s="34"/>
      <c r="Y121" s="82">
        <f>INT(IF(X121&lt;10,0,(X121-9)/1)*10)</f>
        <v>0</v>
      </c>
      <c r="Z121" s="45">
        <v>6.5</v>
      </c>
      <c r="AA121" s="82">
        <f>INT(IF(Z121&lt;5,0,(Z121-4.25)/0.75)*10)</f>
        <v>30</v>
      </c>
      <c r="AB121" s="144"/>
      <c r="AC121" s="43"/>
      <c r="AD121" s="46"/>
      <c r="AE121" s="110">
        <f>IF(AF121="ANO",(MAX(AL121:AN121)),0)</f>
        <v>0</v>
      </c>
      <c r="AF121" s="115" t="str">
        <f>IF(AND(ISNUMBER(AB121))*((ISNUMBER(AC121)))*(((ISNUMBER(AD121)))),"NE",IF(AND(ISNUMBER(AB121))*((ISNUMBER(AC121))),"NE",IF(AND(ISNUMBER(AB121))*((ISNUMBER(AD121))),"NE",IF(AND(ISNUMBER(AC121))*((ISNUMBER(AD121))),"NE",IF(AND(AB121="")*((AC121=""))*(((AD121=""))),"NE","ANO")))))</f>
        <v>NE</v>
      </c>
      <c r="AG121" s="80">
        <f>SUM(K121+M121+O121+Q121+S121+U121+W121+Y121+AA121+AE121)</f>
        <v>366</v>
      </c>
      <c r="AH121" s="28"/>
      <c r="AJ121" s="24">
        <f>AG123</f>
        <v>3365</v>
      </c>
      <c r="AK121" s="24"/>
      <c r="AL121" s="105">
        <f>INT(IF(AB121&lt;25,0,(AB121-23.5)/1.5)*10)</f>
        <v>0</v>
      </c>
      <c r="AM121" s="105">
        <f>INT(IF(AC121&lt;120,0,(AC121-117.6)/2.4)*10)</f>
        <v>0</v>
      </c>
      <c r="AN121" s="105">
        <f>INT(IF(AO121&gt;=441,0,(442.5-AO121)/2.5)*10)</f>
        <v>0</v>
      </c>
      <c r="AO121" s="127" t="str">
        <f>IF(AND(AP121=0,AQ121=0),"",AP121*60+AQ121)</f>
        <v/>
      </c>
      <c r="AP121" s="127">
        <f>HOUR(AD121)</f>
        <v>0</v>
      </c>
      <c r="AQ121" s="127">
        <f>MINUTE(AD121)</f>
        <v>0</v>
      </c>
      <c r="AT121" s="95">
        <f>D119</f>
        <v>0</v>
      </c>
      <c r="AU121" s="94" t="str">
        <f>IF(A121="A","QD","")</f>
        <v/>
      </c>
    </row>
    <row r="122" spans="2:47" x14ac:dyDescent="0.2">
      <c r="B122" s="62"/>
      <c r="C122" s="140"/>
      <c r="D122" s="171"/>
      <c r="E122" s="171" t="s">
        <v>154</v>
      </c>
      <c r="F122" s="157" t="s">
        <v>104</v>
      </c>
      <c r="G122" s="166"/>
      <c r="H122" s="182">
        <f>SUM(G122-G121)</f>
        <v>0</v>
      </c>
      <c r="I122" s="41">
        <v>8.6</v>
      </c>
      <c r="J122" s="41"/>
      <c r="K122" s="82">
        <f>INT(IF(J122="E",(IF((AND(I122&gt;10.99)*(I122&lt;14.21)),(14.3-I122)/0.1*10,(IF((AND(I122&gt;6)*(I122&lt;11.01)),(12.65-I122)/0.05*10,0))))+50,(IF((AND(I122&gt;10.99)*(I122&lt;14.21)),(14.3-I122)/0.1*10,(IF((AND(I122&gt;6)*(I122&lt;11.01)),(12.65-I122)/0.05*10,0))))))</f>
        <v>810</v>
      </c>
      <c r="L122" s="41">
        <v>4.3</v>
      </c>
      <c r="M122" s="82">
        <f>INT(IF(L122&lt;1,0,(L122-0.945)/0.055)*10)</f>
        <v>610</v>
      </c>
      <c r="N122" s="42">
        <v>9.89</v>
      </c>
      <c r="O122" s="82">
        <f>INT(IF(N122&lt;3,0,(N122-2.85)/0.15)*10)</f>
        <v>469</v>
      </c>
      <c r="P122" s="43"/>
      <c r="Q122" s="82">
        <f>INT(IF(P122&lt;5,0,(P122-4)/1)*10)</f>
        <v>0</v>
      </c>
      <c r="R122" s="44"/>
      <c r="S122" s="132">
        <f>INT(IF(R122&lt;30,0,(R122-27)/3)*10)</f>
        <v>0</v>
      </c>
      <c r="T122" s="41"/>
      <c r="U122" s="82">
        <f>INT(IF(T122&lt;2.2,0,(T122-2.135)/0.065)*10)</f>
        <v>0</v>
      </c>
      <c r="V122" s="44"/>
      <c r="W122" s="82">
        <f>INT(IF(V122&lt;5,0,(V122-4.3)/0.7)*10)</f>
        <v>0</v>
      </c>
      <c r="X122" s="34"/>
      <c r="Y122" s="82">
        <f>INT(IF(X122&lt;10,0,(X122-9)/1)*10)</f>
        <v>0</v>
      </c>
      <c r="Z122" s="45"/>
      <c r="AA122" s="82">
        <f>INT(IF(Z122&lt;5,0,(Z122-4.25)/0.75)*10)</f>
        <v>0</v>
      </c>
      <c r="AB122" s="144"/>
      <c r="AC122" s="43"/>
      <c r="AD122" s="59">
        <v>0.11458333333333333</v>
      </c>
      <c r="AE122" s="110">
        <f>IF(AF122="ANO",(MAX(AL122:AN122)),0)</f>
        <v>1110</v>
      </c>
      <c r="AF122" s="115" t="str">
        <f>IF(AND(ISNUMBER(AB122))*((ISNUMBER(AC122)))*(((ISNUMBER(AD122)))),"NE",IF(AND(ISNUMBER(AB122))*((ISNUMBER(AC122))),"NE",IF(AND(ISNUMBER(AB122))*((ISNUMBER(AD122))),"NE",IF(AND(ISNUMBER(AC122))*((ISNUMBER(AD122))),"NE",IF(AND(AB122="")*((AC122=""))*(((AD122=""))),"NE","ANO")))))</f>
        <v>ANO</v>
      </c>
      <c r="AG122" s="81">
        <f>SUM(K122+M122+O122+Q122+S122+U122+W122+Y122+AA122+AE122)</f>
        <v>2999</v>
      </c>
      <c r="AH122" s="28"/>
      <c r="AJ122" s="24">
        <f>AG123</f>
        <v>3365</v>
      </c>
      <c r="AK122" s="24"/>
      <c r="AL122" s="105">
        <f>INT(IF(AB122&lt;25,0,(AB122-23.5)/1.5)*10)</f>
        <v>0</v>
      </c>
      <c r="AM122" s="105">
        <f>INT(IF(AC122&lt;120,0,(AC122-117.6)/2.4)*10)</f>
        <v>0</v>
      </c>
      <c r="AN122" s="105">
        <f>INT(IF(AO122&gt;=441,0,(442.5-AO122)/2.5)*10)</f>
        <v>1110</v>
      </c>
      <c r="AO122" s="127">
        <f>IF(AND(AP122=0,AQ122=0),"",AP122*60+AQ122)</f>
        <v>165</v>
      </c>
      <c r="AP122" s="127">
        <f>HOUR(AD122)</f>
        <v>2</v>
      </c>
      <c r="AQ122" s="127">
        <f>MINUTE(AD122)</f>
        <v>45</v>
      </c>
      <c r="AT122" s="95">
        <f>D119</f>
        <v>0</v>
      </c>
      <c r="AU122" s="94" t="str">
        <f>IF(A122="A","QD","")</f>
        <v/>
      </c>
    </row>
    <row r="123" spans="2:47" ht="13.5" thickBot="1" x14ac:dyDescent="0.25">
      <c r="B123" s="62"/>
      <c r="C123" s="141"/>
      <c r="D123" s="49"/>
      <c r="E123" s="49"/>
      <c r="F123" s="160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97" t="s">
        <v>101</v>
      </c>
      <c r="AF123" s="189"/>
      <c r="AG123" s="99">
        <f>SUM(AG121:AG122)</f>
        <v>3365</v>
      </c>
      <c r="AJ123" s="22">
        <f>AG123</f>
        <v>3365</v>
      </c>
      <c r="AK123" s="22"/>
      <c r="AL123" s="22"/>
      <c r="AM123" s="22"/>
      <c r="AN123" s="22"/>
      <c r="AP123" s="13"/>
      <c r="AQ123" s="16"/>
      <c r="AT123" s="18"/>
      <c r="AU123" s="18"/>
    </row>
    <row r="124" spans="2:47" ht="13.5" thickBot="1" x14ac:dyDescent="0.25">
      <c r="B124" s="62"/>
      <c r="C124" s="174"/>
      <c r="D124" s="175"/>
      <c r="E124" s="175"/>
      <c r="F124" s="176"/>
      <c r="G124" s="176"/>
      <c r="H124" s="176"/>
      <c r="I124" s="176"/>
      <c r="J124" s="176"/>
      <c r="K124" s="177"/>
      <c r="L124" s="176"/>
      <c r="M124" s="177"/>
      <c r="N124" s="176"/>
      <c r="O124" s="177"/>
      <c r="P124" s="176"/>
      <c r="Q124" s="177"/>
      <c r="R124" s="176"/>
      <c r="S124" s="177"/>
      <c r="T124" s="176"/>
      <c r="U124" s="177"/>
      <c r="V124" s="178"/>
      <c r="W124" s="177"/>
      <c r="X124" s="176"/>
      <c r="Y124" s="177"/>
      <c r="Z124" s="176"/>
      <c r="AA124" s="177"/>
      <c r="AB124" s="179"/>
      <c r="AC124" s="178"/>
      <c r="AD124" s="178"/>
      <c r="AE124" s="177"/>
      <c r="AF124" s="180"/>
      <c r="AG124" s="181"/>
      <c r="AJ124" s="22">
        <f>AG123</f>
        <v>3365</v>
      </c>
      <c r="AK124" s="22"/>
      <c r="AL124" s="22"/>
      <c r="AM124" s="22"/>
      <c r="AN124" s="22"/>
      <c r="AP124" s="13"/>
      <c r="AQ124" s="13"/>
      <c r="AT124" s="13"/>
      <c r="AU124" s="13"/>
    </row>
    <row r="125" spans="2:47" x14ac:dyDescent="0.2">
      <c r="B125" s="62" t="s">
        <v>38</v>
      </c>
      <c r="C125" s="138" t="s">
        <v>87</v>
      </c>
      <c r="D125" s="150"/>
      <c r="E125" s="152"/>
      <c r="F125" s="158"/>
      <c r="G125" s="65"/>
      <c r="H125" s="65"/>
      <c r="I125" s="66" t="s">
        <v>10</v>
      </c>
      <c r="J125" s="67"/>
      <c r="K125" s="68" t="s">
        <v>20</v>
      </c>
      <c r="L125" s="69" t="s">
        <v>0</v>
      </c>
      <c r="M125" s="68" t="s">
        <v>20</v>
      </c>
      <c r="N125" s="69" t="s">
        <v>11</v>
      </c>
      <c r="O125" s="68" t="s">
        <v>20</v>
      </c>
      <c r="P125" s="70" t="s">
        <v>12</v>
      </c>
      <c r="Q125" s="68" t="s">
        <v>20</v>
      </c>
      <c r="R125" s="71" t="s">
        <v>22</v>
      </c>
      <c r="S125" s="74" t="s">
        <v>23</v>
      </c>
      <c r="T125" s="70" t="s">
        <v>13</v>
      </c>
      <c r="U125" s="68" t="s">
        <v>20</v>
      </c>
      <c r="V125" s="66" t="s">
        <v>14</v>
      </c>
      <c r="W125" s="68" t="s">
        <v>20</v>
      </c>
      <c r="X125" s="69" t="s">
        <v>34</v>
      </c>
      <c r="Y125" s="68" t="s">
        <v>20</v>
      </c>
      <c r="Z125" s="70" t="s">
        <v>1</v>
      </c>
      <c r="AA125" s="68" t="s">
        <v>20</v>
      </c>
      <c r="AB125" s="145" t="s">
        <v>21</v>
      </c>
      <c r="AC125" s="66" t="s">
        <v>24</v>
      </c>
      <c r="AD125" s="66" t="s">
        <v>25</v>
      </c>
      <c r="AE125" s="74" t="s">
        <v>20</v>
      </c>
      <c r="AF125" s="79"/>
      <c r="AG125" s="77" t="s">
        <v>2</v>
      </c>
      <c r="AJ125" s="23">
        <f>AG129</f>
        <v>3351</v>
      </c>
      <c r="AK125" s="23"/>
      <c r="AL125" s="124" t="s">
        <v>59</v>
      </c>
      <c r="AM125" s="124" t="s">
        <v>59</v>
      </c>
      <c r="AN125" s="124" t="s">
        <v>59</v>
      </c>
      <c r="AO125" s="124" t="s">
        <v>60</v>
      </c>
      <c r="AP125" s="124" t="s">
        <v>61</v>
      </c>
      <c r="AQ125" s="124" t="s">
        <v>62</v>
      </c>
      <c r="AT125" s="15"/>
      <c r="AU125" s="14"/>
    </row>
    <row r="126" spans="2:47" x14ac:dyDescent="0.2">
      <c r="B126" s="62"/>
      <c r="C126" s="139" t="s">
        <v>17</v>
      </c>
      <c r="D126" s="162" t="s">
        <v>99</v>
      </c>
      <c r="E126" s="162" t="s">
        <v>100</v>
      </c>
      <c r="F126" s="161" t="s">
        <v>102</v>
      </c>
      <c r="G126" s="34" t="s">
        <v>105</v>
      </c>
      <c r="H126" s="153" t="s">
        <v>106</v>
      </c>
      <c r="I126" s="36" t="s">
        <v>54</v>
      </c>
      <c r="J126" s="36"/>
      <c r="K126" s="51"/>
      <c r="L126" s="37" t="s">
        <v>18</v>
      </c>
      <c r="M126" s="51"/>
      <c r="N126" s="37" t="s">
        <v>18</v>
      </c>
      <c r="O126" s="51"/>
      <c r="P126" s="38" t="s">
        <v>19</v>
      </c>
      <c r="Q126" s="51"/>
      <c r="R126" s="38" t="s">
        <v>19</v>
      </c>
      <c r="S126" s="38"/>
      <c r="T126" s="38" t="s">
        <v>18</v>
      </c>
      <c r="U126" s="51"/>
      <c r="V126" s="36" t="s">
        <v>19</v>
      </c>
      <c r="W126" s="51"/>
      <c r="X126" s="37" t="s">
        <v>19</v>
      </c>
      <c r="Y126" s="51"/>
      <c r="Z126" s="38" t="s">
        <v>18</v>
      </c>
      <c r="AA126" s="51"/>
      <c r="AB126" s="146" t="s">
        <v>18</v>
      </c>
      <c r="AC126" s="36" t="s">
        <v>18</v>
      </c>
      <c r="AD126" s="39" t="s">
        <v>55</v>
      </c>
      <c r="AE126" s="38"/>
      <c r="AF126" s="63"/>
      <c r="AG126" s="78" t="s">
        <v>63</v>
      </c>
      <c r="AJ126" s="23">
        <f>AG129</f>
        <v>3351</v>
      </c>
      <c r="AK126" s="23"/>
      <c r="AL126" s="125" t="s">
        <v>21</v>
      </c>
      <c r="AM126" s="125" t="s">
        <v>24</v>
      </c>
      <c r="AN126" s="125" t="s">
        <v>58</v>
      </c>
      <c r="AO126" s="126" t="s">
        <v>58</v>
      </c>
      <c r="AP126" s="126" t="s">
        <v>58</v>
      </c>
      <c r="AQ126" s="126" t="s">
        <v>58</v>
      </c>
      <c r="AT126" s="15"/>
      <c r="AU126" s="14"/>
    </row>
    <row r="127" spans="2:47" x14ac:dyDescent="0.2">
      <c r="B127" s="62"/>
      <c r="C127" s="140"/>
      <c r="D127" s="40" t="s">
        <v>133</v>
      </c>
      <c r="E127" s="40" t="s">
        <v>163</v>
      </c>
      <c r="F127" s="156" t="s">
        <v>103</v>
      </c>
      <c r="G127" s="166"/>
      <c r="H127" s="86"/>
      <c r="I127" s="45">
        <v>13.5</v>
      </c>
      <c r="J127" s="45"/>
      <c r="K127" s="82">
        <f>INT(IF(J127="E",(IF((AND(I127&gt;10.99)*(I127&lt;14.21)),(14.3-I127)/0.1*10,(IF((AND(I127&gt;6)*(I127&lt;11.01)),(12.65-I127)/0.05*10,0))))+50,(IF((AND(I127&gt;10.99)*(I127&lt;14.21)),(14.3-I127)/0.1*10,(IF((AND(I127&gt;6)*(I127&lt;11.01)),(12.65-I127)/0.05*10,0))))))</f>
        <v>80</v>
      </c>
      <c r="L127" s="45">
        <v>2.5099999999999998</v>
      </c>
      <c r="M127" s="82">
        <f>INT(IF(L127&lt;1,0,(L127-0.945)/0.055)*10)</f>
        <v>284</v>
      </c>
      <c r="N127" s="48"/>
      <c r="O127" s="82">
        <f>INT(IF(N127&lt;3,0,(N127-2.85)/0.15)*10)</f>
        <v>0</v>
      </c>
      <c r="P127" s="43"/>
      <c r="Q127" s="82">
        <f>INT(IF(P127&lt;5,0,(P127-4)/1)*10)</f>
        <v>0</v>
      </c>
      <c r="R127" s="44"/>
      <c r="S127" s="132">
        <f>INT(IF(R127&lt;30,0,(R127-27)/3)*10)</f>
        <v>0</v>
      </c>
      <c r="T127" s="45"/>
      <c r="U127" s="82">
        <f>INT(IF(T127&lt;2.2,0,(T127-2.135)/0.065)*10)</f>
        <v>0</v>
      </c>
      <c r="V127" s="44"/>
      <c r="W127" s="82">
        <f>INT(IF(V127&lt;5,0,(V127-4.3)/0.7)*10)</f>
        <v>0</v>
      </c>
      <c r="X127" s="34"/>
      <c r="Y127" s="82">
        <f>INT(IF(X127&lt;10,0,(X127-9)/1)*10)</f>
        <v>0</v>
      </c>
      <c r="Z127" s="45">
        <v>11.5</v>
      </c>
      <c r="AA127" s="82">
        <f>INT(IF(Z127&lt;5,0,(Z127-4.25)/0.75)*10)</f>
        <v>96</v>
      </c>
      <c r="AB127" s="144"/>
      <c r="AC127" s="43"/>
      <c r="AD127" s="46"/>
      <c r="AE127" s="110">
        <f>IF(AF127="ANO",(MAX(AL127:AN127)),0)</f>
        <v>0</v>
      </c>
      <c r="AF127" s="115" t="str">
        <f>IF(AND(ISNUMBER(AB127))*((ISNUMBER(AC127)))*(((ISNUMBER(AD127)))),"NE",IF(AND(ISNUMBER(AB127))*((ISNUMBER(AC127))),"NE",IF(AND(ISNUMBER(AB127))*((ISNUMBER(AD127))),"NE",IF(AND(ISNUMBER(AC127))*((ISNUMBER(AD127))),"NE",IF(AND(AB127="")*((AC127=""))*(((AD127=""))),"NE","ANO")))))</f>
        <v>NE</v>
      </c>
      <c r="AG127" s="80">
        <f>SUM(K127+M127+O127+Q127+S127+U127+W127+Y127+AA127+AE127)</f>
        <v>460</v>
      </c>
      <c r="AJ127" s="24">
        <f>AG129</f>
        <v>3351</v>
      </c>
      <c r="AK127" s="24"/>
      <c r="AL127" s="105">
        <f>INT(IF(AB127&lt;25,0,(AB127-23.5)/1.5)*10)</f>
        <v>0</v>
      </c>
      <c r="AM127" s="105">
        <f>INT(IF(AC127&lt;120,0,(AC127-117.6)/2.4)*10)</f>
        <v>0</v>
      </c>
      <c r="AN127" s="105">
        <f>INT(IF(AO127&gt;=441,0,(442.5-AO127)/2.5)*10)</f>
        <v>0</v>
      </c>
      <c r="AO127" s="127" t="str">
        <f>IF(AND(AP127=0,AQ127=0),"",AP127*60+AQ127)</f>
        <v/>
      </c>
      <c r="AP127" s="127">
        <f>HOUR(AD127)</f>
        <v>0</v>
      </c>
      <c r="AQ127" s="127">
        <f>MINUTE(AD127)</f>
        <v>0</v>
      </c>
      <c r="AT127" s="95">
        <f>D125</f>
        <v>0</v>
      </c>
      <c r="AU127" s="94" t="str">
        <f>IF(A127="A","QD","")</f>
        <v/>
      </c>
    </row>
    <row r="128" spans="2:47" x14ac:dyDescent="0.2">
      <c r="B128" s="62"/>
      <c r="C128" s="140"/>
      <c r="D128" s="47"/>
      <c r="E128" s="47" t="s">
        <v>163</v>
      </c>
      <c r="F128" s="157" t="s">
        <v>104</v>
      </c>
      <c r="G128" s="166"/>
      <c r="H128" s="182">
        <f>SUM(G128-G127)</f>
        <v>0</v>
      </c>
      <c r="I128" s="41">
        <v>9.4</v>
      </c>
      <c r="J128" s="41"/>
      <c r="K128" s="82">
        <f>INT(IF(J128="E",(IF((AND(I128&gt;10.99)*(I128&lt;14.21)),(14.3-I128)/0.1*10,(IF((AND(I128&gt;6)*(I128&lt;11.01)),(12.65-I128)/0.05*10,0))))+50,(IF((AND(I128&gt;10.99)*(I128&lt;14.21)),(14.3-I128)/0.1*10,(IF((AND(I128&gt;6)*(I128&lt;11.01)),(12.65-I128)/0.05*10,0))))))</f>
        <v>650</v>
      </c>
      <c r="L128" s="41">
        <v>3.8</v>
      </c>
      <c r="M128" s="82">
        <f>INT(IF(L128&lt;1,0,(L128-0.945)/0.055)*10)</f>
        <v>519</v>
      </c>
      <c r="N128" s="42">
        <v>11.5</v>
      </c>
      <c r="O128" s="82">
        <f>INT(IF(N128&lt;3,0,(N128-2.85)/0.15)*10)</f>
        <v>576</v>
      </c>
      <c r="P128" s="43"/>
      <c r="Q128" s="82">
        <f>INT(IF(P128&lt;5,0,(P128-4)/1)*10)</f>
        <v>0</v>
      </c>
      <c r="R128" s="44"/>
      <c r="S128" s="132">
        <f>INT(IF(R128&lt;30,0,(R128-27)/3)*10)</f>
        <v>0</v>
      </c>
      <c r="T128" s="41"/>
      <c r="U128" s="82">
        <f>INT(IF(T128&lt;2.2,0,(T128-2.135)/0.065)*10)</f>
        <v>0</v>
      </c>
      <c r="V128" s="44"/>
      <c r="W128" s="82">
        <f>INT(IF(V128&lt;5,0,(V128-4.3)/0.7)*10)</f>
        <v>0</v>
      </c>
      <c r="X128" s="34"/>
      <c r="Y128" s="82">
        <f>INT(IF(X128&lt;10,0,(X128-9)/1)*10)</f>
        <v>0</v>
      </c>
      <c r="Z128" s="45"/>
      <c r="AA128" s="82">
        <f>INT(IF(Z128&lt;5,0,(Z128-4.25)/0.75)*10)</f>
        <v>0</v>
      </c>
      <c r="AB128" s="144"/>
      <c r="AC128" s="43"/>
      <c r="AD128" s="59">
        <v>0.10833333333333334</v>
      </c>
      <c r="AE128" s="110">
        <f>IF(AF128="ANO",(MAX(AL128:AN128)),0)</f>
        <v>1146</v>
      </c>
      <c r="AF128" s="115" t="str">
        <f>IF(AND(ISNUMBER(AB128))*((ISNUMBER(AC128)))*(((ISNUMBER(AD128)))),"NE",IF(AND(ISNUMBER(AB128))*((ISNUMBER(AC128))),"NE",IF(AND(ISNUMBER(AB128))*((ISNUMBER(AD128))),"NE",IF(AND(ISNUMBER(AC128))*((ISNUMBER(AD128))),"NE",IF(AND(AB128="")*((AC128=""))*(((AD128=""))),"NE","ANO")))))</f>
        <v>ANO</v>
      </c>
      <c r="AG128" s="81">
        <f>SUM(K128+M128+O128+Q128+S128+U128+W128+Y128+AA128+AE128)</f>
        <v>2891</v>
      </c>
      <c r="AJ128" s="24">
        <f>AG129</f>
        <v>3351</v>
      </c>
      <c r="AK128" s="24"/>
      <c r="AL128" s="105">
        <f>INT(IF(AB128&lt;25,0,(AB128-23.5)/1.5)*10)</f>
        <v>0</v>
      </c>
      <c r="AM128" s="105">
        <f>INT(IF(AC128&lt;120,0,(AC128-117.6)/2.4)*10)</f>
        <v>0</v>
      </c>
      <c r="AN128" s="105">
        <f>INT(IF(AO128&gt;=441,0,(442.5-AO128)/2.5)*10)</f>
        <v>1146</v>
      </c>
      <c r="AO128" s="127">
        <f>IF(AND(AP128=0,AQ128=0),"",AP128*60+AQ128)</f>
        <v>156</v>
      </c>
      <c r="AP128" s="127">
        <f>HOUR(AD128)</f>
        <v>2</v>
      </c>
      <c r="AQ128" s="127">
        <f>MINUTE(AD128)</f>
        <v>36</v>
      </c>
      <c r="AT128" s="95">
        <f>D125</f>
        <v>0</v>
      </c>
      <c r="AU128" s="94" t="str">
        <f>IF(A128="A","QD","")</f>
        <v/>
      </c>
    </row>
    <row r="129" spans="2:47" ht="13.5" thickBot="1" x14ac:dyDescent="0.25">
      <c r="B129" s="62"/>
      <c r="C129" s="141"/>
      <c r="D129" s="49"/>
      <c r="E129" s="49"/>
      <c r="F129" s="15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97" t="s">
        <v>101</v>
      </c>
      <c r="AF129" s="98"/>
      <c r="AG129" s="99">
        <f>SUM(AG127:AG128)</f>
        <v>3351</v>
      </c>
      <c r="AJ129" s="22">
        <f>AG129</f>
        <v>3351</v>
      </c>
      <c r="AK129" s="22"/>
      <c r="AL129" s="22"/>
      <c r="AM129" s="22"/>
      <c r="AN129" s="22"/>
      <c r="AP129" s="13"/>
      <c r="AQ129" s="16"/>
      <c r="AT129" s="18"/>
      <c r="AU129" s="18"/>
    </row>
    <row r="130" spans="2:47" ht="13.5" thickBot="1" x14ac:dyDescent="0.25">
      <c r="B130" s="62"/>
      <c r="C130" s="174"/>
      <c r="D130" s="175"/>
      <c r="E130" s="175"/>
      <c r="F130" s="176"/>
      <c r="G130" s="176"/>
      <c r="H130" s="176"/>
      <c r="I130" s="176"/>
      <c r="J130" s="176"/>
      <c r="K130" s="177"/>
      <c r="L130" s="176"/>
      <c r="M130" s="177"/>
      <c r="N130" s="176"/>
      <c r="O130" s="177"/>
      <c r="P130" s="176"/>
      <c r="Q130" s="177"/>
      <c r="R130" s="176"/>
      <c r="S130" s="177"/>
      <c r="T130" s="176"/>
      <c r="U130" s="177"/>
      <c r="V130" s="178"/>
      <c r="W130" s="177"/>
      <c r="X130" s="176"/>
      <c r="Y130" s="177"/>
      <c r="Z130" s="176"/>
      <c r="AA130" s="177"/>
      <c r="AB130" s="179"/>
      <c r="AC130" s="178"/>
      <c r="AD130" s="178"/>
      <c r="AE130" s="177"/>
      <c r="AF130" s="180"/>
      <c r="AG130" s="181"/>
      <c r="AJ130" s="22">
        <f>AG129</f>
        <v>3351</v>
      </c>
      <c r="AK130" s="22"/>
      <c r="AL130" s="22"/>
      <c r="AM130" s="22"/>
      <c r="AN130" s="22"/>
      <c r="AP130" s="13"/>
      <c r="AQ130" s="13"/>
      <c r="AT130" s="13"/>
      <c r="AU130" s="13"/>
    </row>
    <row r="131" spans="2:47" x14ac:dyDescent="0.2">
      <c r="B131" s="62" t="s">
        <v>39</v>
      </c>
      <c r="C131" s="138" t="s">
        <v>71</v>
      </c>
      <c r="D131" s="163"/>
      <c r="E131" s="164"/>
      <c r="F131" s="184"/>
      <c r="G131" s="65"/>
      <c r="H131" s="65"/>
      <c r="I131" s="66" t="s">
        <v>10</v>
      </c>
      <c r="J131" s="67"/>
      <c r="K131" s="68" t="s">
        <v>20</v>
      </c>
      <c r="L131" s="69" t="s">
        <v>0</v>
      </c>
      <c r="M131" s="68" t="s">
        <v>20</v>
      </c>
      <c r="N131" s="69" t="s">
        <v>11</v>
      </c>
      <c r="O131" s="68" t="s">
        <v>20</v>
      </c>
      <c r="P131" s="70" t="s">
        <v>12</v>
      </c>
      <c r="Q131" s="68" t="s">
        <v>20</v>
      </c>
      <c r="R131" s="71" t="s">
        <v>22</v>
      </c>
      <c r="S131" s="68" t="s">
        <v>20</v>
      </c>
      <c r="T131" s="70" t="s">
        <v>13</v>
      </c>
      <c r="U131" s="68" t="s">
        <v>20</v>
      </c>
      <c r="V131" s="66" t="s">
        <v>14</v>
      </c>
      <c r="W131" s="68" t="s">
        <v>20</v>
      </c>
      <c r="X131" s="69" t="s">
        <v>34</v>
      </c>
      <c r="Y131" s="68" t="s">
        <v>20</v>
      </c>
      <c r="Z131" s="70" t="s">
        <v>1</v>
      </c>
      <c r="AA131" s="68" t="s">
        <v>20</v>
      </c>
      <c r="AB131" s="145" t="s">
        <v>21</v>
      </c>
      <c r="AC131" s="66" t="s">
        <v>24</v>
      </c>
      <c r="AD131" s="66" t="s">
        <v>25</v>
      </c>
      <c r="AE131" s="74" t="s">
        <v>20</v>
      </c>
      <c r="AF131" s="79"/>
      <c r="AG131" s="77" t="s">
        <v>2</v>
      </c>
      <c r="AJ131" s="23">
        <f>AG135</f>
        <v>3265</v>
      </c>
      <c r="AK131" s="23"/>
      <c r="AL131" s="124" t="s">
        <v>59</v>
      </c>
      <c r="AM131" s="124" t="s">
        <v>59</v>
      </c>
      <c r="AN131" s="124" t="s">
        <v>59</v>
      </c>
      <c r="AO131" s="124" t="s">
        <v>60</v>
      </c>
      <c r="AP131" s="124" t="s">
        <v>61</v>
      </c>
      <c r="AQ131" s="124" t="s">
        <v>62</v>
      </c>
      <c r="AT131" s="15"/>
      <c r="AU131" s="14"/>
    </row>
    <row r="132" spans="2:47" x14ac:dyDescent="0.2">
      <c r="B132" s="62"/>
      <c r="C132" s="139" t="s">
        <v>17</v>
      </c>
      <c r="D132" s="162" t="s">
        <v>99</v>
      </c>
      <c r="E132" s="162" t="s">
        <v>100</v>
      </c>
      <c r="F132" s="161" t="s">
        <v>102</v>
      </c>
      <c r="G132" s="34" t="s">
        <v>105</v>
      </c>
      <c r="H132" s="153" t="s">
        <v>106</v>
      </c>
      <c r="I132" s="36" t="s">
        <v>54</v>
      </c>
      <c r="J132" s="36"/>
      <c r="K132" s="51"/>
      <c r="L132" s="37" t="s">
        <v>18</v>
      </c>
      <c r="M132" s="51"/>
      <c r="N132" s="37" t="s">
        <v>18</v>
      </c>
      <c r="O132" s="51"/>
      <c r="P132" s="38" t="s">
        <v>19</v>
      </c>
      <c r="Q132" s="51"/>
      <c r="R132" s="38" t="s">
        <v>19</v>
      </c>
      <c r="S132" s="51"/>
      <c r="T132" s="38" t="s">
        <v>18</v>
      </c>
      <c r="U132" s="51"/>
      <c r="V132" s="36" t="s">
        <v>19</v>
      </c>
      <c r="W132" s="51"/>
      <c r="X132" s="37" t="s">
        <v>19</v>
      </c>
      <c r="Y132" s="51"/>
      <c r="Z132" s="38" t="s">
        <v>18</v>
      </c>
      <c r="AA132" s="51"/>
      <c r="AB132" s="146" t="s">
        <v>18</v>
      </c>
      <c r="AC132" s="36" t="s">
        <v>18</v>
      </c>
      <c r="AD132" s="39" t="s">
        <v>55</v>
      </c>
      <c r="AE132" s="38"/>
      <c r="AF132" s="63"/>
      <c r="AG132" s="78" t="s">
        <v>63</v>
      </c>
      <c r="AJ132" s="23">
        <f>AG135</f>
        <v>3265</v>
      </c>
      <c r="AK132" s="23"/>
      <c r="AL132" s="125" t="s">
        <v>21</v>
      </c>
      <c r="AM132" s="125" t="s">
        <v>24</v>
      </c>
      <c r="AN132" s="125" t="s">
        <v>58</v>
      </c>
      <c r="AO132" s="126" t="s">
        <v>58</v>
      </c>
      <c r="AP132" s="126" t="s">
        <v>58</v>
      </c>
      <c r="AQ132" s="126" t="s">
        <v>58</v>
      </c>
      <c r="AT132" s="15"/>
      <c r="AU132" s="14"/>
    </row>
    <row r="133" spans="2:47" x14ac:dyDescent="0.2">
      <c r="B133" s="62"/>
      <c r="C133" s="140"/>
      <c r="D133" s="165" t="s">
        <v>145</v>
      </c>
      <c r="E133" s="165"/>
      <c r="F133" s="156" t="s">
        <v>103</v>
      </c>
      <c r="G133" s="166"/>
      <c r="H133" s="86"/>
      <c r="I133" s="45">
        <v>13</v>
      </c>
      <c r="J133" s="45"/>
      <c r="K133" s="82">
        <f>INT(IF(J133="E",(IF((AND(I133&gt;10.99)*(I133&lt;14.21)),(14.3-I133)/0.1*10,(IF((AND(I133&gt;6)*(I133&lt;11.01)),(12.65-I133)/0.05*10,0))))+50,(IF((AND(I133&gt;10.99)*(I133&lt;14.21)),(14.3-I133)/0.1*10,(IF((AND(I133&gt;6)*(I133&lt;11.01)),(12.65-I133)/0.05*10,0))))))</f>
        <v>130</v>
      </c>
      <c r="L133" s="45">
        <v>2.61</v>
      </c>
      <c r="M133" s="82">
        <f>INT(IF(L133&lt;1,0,(L133-0.945)/0.055)*10)</f>
        <v>302</v>
      </c>
      <c r="N133" s="48"/>
      <c r="O133" s="82">
        <f>INT(IF(N133&lt;3,0,(N133-2.85)/0.15)*10)</f>
        <v>0</v>
      </c>
      <c r="P133" s="43"/>
      <c r="Q133" s="82">
        <f>INT(IF(P133&lt;5,0,(P133-4)/1)*10)</f>
        <v>0</v>
      </c>
      <c r="R133" s="44"/>
      <c r="S133" s="132">
        <f>INT(IF(R133&lt;30,0,(R133-27)/3)*10)</f>
        <v>0</v>
      </c>
      <c r="T133" s="45"/>
      <c r="U133" s="82">
        <f>INT(IF(T133&lt;2.2,0,(T133-2.135)/0.065)*10)</f>
        <v>0</v>
      </c>
      <c r="V133" s="44"/>
      <c r="W133" s="82">
        <f>INT(IF(V133&lt;5,0,(V133-4.3)/0.7)*10)</f>
        <v>0</v>
      </c>
      <c r="X133" s="34"/>
      <c r="Y133" s="82">
        <f>INT(IF(X133&lt;10,0,(X133-9)/1)*10)</f>
        <v>0</v>
      </c>
      <c r="Z133" s="45">
        <v>9.1999999999999993</v>
      </c>
      <c r="AA133" s="82">
        <f>INT(IF(Z133&lt;5,0,(Z133-4.25)/0.75)*10)</f>
        <v>66</v>
      </c>
      <c r="AB133" s="144"/>
      <c r="AC133" s="43"/>
      <c r="AD133" s="46"/>
      <c r="AE133" s="110">
        <f>IF(AF133="ANO",(MAX(AL133:AN133)),0)</f>
        <v>0</v>
      </c>
      <c r="AF133" s="115" t="str">
        <f>IF(AND(ISNUMBER(AB133))*((ISNUMBER(AC133)))*(((ISNUMBER(AD133)))),"NE",IF(AND(ISNUMBER(AB133))*((ISNUMBER(AC133))),"NE",IF(AND(ISNUMBER(AB133))*((ISNUMBER(AD133))),"NE",IF(AND(ISNUMBER(AC133))*((ISNUMBER(AD133))),"NE",IF(AND(AB133="")*((AC133=""))*(((AD133=""))),"NE","ANO")))))</f>
        <v>NE</v>
      </c>
      <c r="AG133" s="80">
        <f>SUM(K133+M133+O133+Q133+S133+U133+W133+Y133+AA133+AE133)</f>
        <v>498</v>
      </c>
      <c r="AJ133" s="24">
        <f>AG135</f>
        <v>3265</v>
      </c>
      <c r="AK133" s="24"/>
      <c r="AL133" s="105">
        <f>INT(IF(AB133&lt;25,0,(AB133-23.5)/1.5)*10)</f>
        <v>0</v>
      </c>
      <c r="AM133" s="105">
        <f>INT(IF(AC133&lt;120,0,(AC133-117.6)/2.4)*10)</f>
        <v>0</v>
      </c>
      <c r="AN133" s="105">
        <f>INT(IF(AO133&gt;=441,0,(442.5-AO133)/2.5)*10)</f>
        <v>0</v>
      </c>
      <c r="AO133" s="127" t="str">
        <f>IF(AND(AP133=0,AQ133=0),"",AP133*60+AQ133)</f>
        <v/>
      </c>
      <c r="AP133" s="127">
        <f>HOUR(AD133)</f>
        <v>0</v>
      </c>
      <c r="AQ133" s="127">
        <f>MINUTE(AD133)</f>
        <v>0</v>
      </c>
      <c r="AT133" s="95">
        <f>D131</f>
        <v>0</v>
      </c>
      <c r="AU133" s="94" t="str">
        <f>IF(A133="A","QD","")</f>
        <v/>
      </c>
    </row>
    <row r="134" spans="2:47" x14ac:dyDescent="0.2">
      <c r="B134" s="62"/>
      <c r="C134" s="140"/>
      <c r="D134" s="171"/>
      <c r="E134" s="171" t="s">
        <v>180</v>
      </c>
      <c r="F134" s="157" t="s">
        <v>104</v>
      </c>
      <c r="G134" s="166"/>
      <c r="H134" s="182">
        <f>SUM(G134-G133)</f>
        <v>0</v>
      </c>
      <c r="I134" s="41">
        <v>10.199999999999999</v>
      </c>
      <c r="J134" s="41"/>
      <c r="K134" s="82">
        <f>INT(IF(J134="E",(IF((AND(I134&gt;10.99)*(I134&lt;14.21)),(14.3-I134)/0.1*10,(IF((AND(I134&gt;6)*(I134&lt;11.01)),(12.65-I134)/0.05*10,0))))+50,(IF((AND(I134&gt;10.99)*(I134&lt;14.21)),(14.3-I134)/0.1*10,(IF((AND(I134&gt;6)*(I134&lt;11.01)),(12.65-I134)/0.05*10,0))))))</f>
        <v>490</v>
      </c>
      <c r="L134" s="41">
        <v>3.52</v>
      </c>
      <c r="M134" s="82">
        <f>INT(IF(L134&lt;1,0,(L134-0.945)/0.055)*10)</f>
        <v>468</v>
      </c>
      <c r="N134" s="42">
        <v>12.26</v>
      </c>
      <c r="O134" s="82">
        <f>INT(IF(N134&lt;3,0,(N134-2.85)/0.15)*10)</f>
        <v>627</v>
      </c>
      <c r="P134" s="43"/>
      <c r="Q134" s="82">
        <f>INT(IF(P134&lt;5,0,(P134-4)/1)*10)</f>
        <v>0</v>
      </c>
      <c r="R134" s="44"/>
      <c r="S134" s="132">
        <f>INT(IF(R134&lt;30,0,(R134-27)/3)*10)</f>
        <v>0</v>
      </c>
      <c r="T134" s="41"/>
      <c r="U134" s="82">
        <f>INT(IF(T134&lt;2.2,0,(T134-2.135)/0.065)*10)</f>
        <v>0</v>
      </c>
      <c r="V134" s="44"/>
      <c r="W134" s="82">
        <f>INT(IF(V134&lt;5,0,(V134-4.3)/0.7)*10)</f>
        <v>0</v>
      </c>
      <c r="X134" s="34"/>
      <c r="Y134" s="82">
        <f>INT(IF(X134&lt;10,0,(X134-9)/1)*10)</f>
        <v>0</v>
      </c>
      <c r="Z134" s="45"/>
      <c r="AA134" s="82">
        <f>INT(IF(Z134&lt;5,0,(Z134-4.25)/0.75)*10)</f>
        <v>0</v>
      </c>
      <c r="AB134" s="144"/>
      <c r="AC134" s="43"/>
      <c r="AD134" s="59">
        <v>0.10208333333333335</v>
      </c>
      <c r="AE134" s="110">
        <f>IF(AF134="ANO",(MAX(AL134:AN134)),0)</f>
        <v>1182</v>
      </c>
      <c r="AF134" s="115" t="str">
        <f>IF(AND(ISNUMBER(AB134))*((ISNUMBER(AC134)))*(((ISNUMBER(AD134)))),"NE",IF(AND(ISNUMBER(AB134))*((ISNUMBER(AC134))),"NE",IF(AND(ISNUMBER(AB134))*((ISNUMBER(AD134))),"NE",IF(AND(ISNUMBER(AC134))*((ISNUMBER(AD134))),"NE",IF(AND(AB134="")*((AC134=""))*(((AD134=""))),"NE","ANO")))))</f>
        <v>ANO</v>
      </c>
      <c r="AG134" s="81">
        <f>SUM(K134+M134+O134+Q134+S134+U134+W134+Y134+AA134+AE134)</f>
        <v>2767</v>
      </c>
      <c r="AH134" s="28"/>
      <c r="AJ134" s="24">
        <f>AG135</f>
        <v>3265</v>
      </c>
      <c r="AK134" s="24"/>
      <c r="AL134" s="105">
        <f>INT(IF(AB134&lt;25,0,(AB134-23.5)/1.5)*10)</f>
        <v>0</v>
      </c>
      <c r="AM134" s="105">
        <f>INT(IF(AC134&lt;120,0,(AC134-117.6)/2.4)*10)</f>
        <v>0</v>
      </c>
      <c r="AN134" s="105">
        <f>INT(IF(AO134&gt;=441,0,(442.5-AO134)/2.5)*10)</f>
        <v>1182</v>
      </c>
      <c r="AO134" s="127">
        <f>IF(AND(AP134=0,AQ134=0),"",AP134*60+AQ134)</f>
        <v>147</v>
      </c>
      <c r="AP134" s="127">
        <f>HOUR(AD134)</f>
        <v>2</v>
      </c>
      <c r="AQ134" s="127">
        <f>MINUTE(AD134)</f>
        <v>27</v>
      </c>
      <c r="AT134" s="95">
        <f>D131</f>
        <v>0</v>
      </c>
      <c r="AU134" s="94" t="str">
        <f>IF(A134="A","QD","")</f>
        <v/>
      </c>
    </row>
    <row r="135" spans="2:47" ht="13.5" thickBot="1" x14ac:dyDescent="0.25">
      <c r="B135" s="62"/>
      <c r="C135" s="141"/>
      <c r="D135" s="49"/>
      <c r="E135" s="49"/>
      <c r="F135" s="160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52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97" t="s">
        <v>101</v>
      </c>
      <c r="AF135" s="189"/>
      <c r="AG135" s="99">
        <f>SUM(AG133:AG134)</f>
        <v>3265</v>
      </c>
      <c r="AJ135" s="22">
        <f>AG135</f>
        <v>3265</v>
      </c>
      <c r="AK135" s="22"/>
      <c r="AL135" s="22"/>
      <c r="AM135" s="22"/>
      <c r="AN135" s="22"/>
      <c r="AP135" s="13"/>
      <c r="AQ135" s="16"/>
      <c r="AT135" s="18"/>
    </row>
    <row r="136" spans="2:47" ht="13.5" thickBot="1" x14ac:dyDescent="0.25">
      <c r="B136" s="62"/>
      <c r="C136" s="174"/>
      <c r="D136" s="175"/>
      <c r="E136" s="175"/>
      <c r="F136" s="176"/>
      <c r="G136" s="176"/>
      <c r="H136" s="176"/>
      <c r="I136" s="176"/>
      <c r="J136" s="176"/>
      <c r="K136" s="177"/>
      <c r="L136" s="176"/>
      <c r="M136" s="177"/>
      <c r="N136" s="176"/>
      <c r="O136" s="177"/>
      <c r="P136" s="176"/>
      <c r="Q136" s="177"/>
      <c r="R136" s="176"/>
      <c r="S136" s="177"/>
      <c r="T136" s="176"/>
      <c r="U136" s="177"/>
      <c r="V136" s="178"/>
      <c r="W136" s="177"/>
      <c r="X136" s="176"/>
      <c r="Y136" s="177"/>
      <c r="Z136" s="176"/>
      <c r="AA136" s="177"/>
      <c r="AB136" s="179"/>
      <c r="AC136" s="178"/>
      <c r="AD136" s="178"/>
      <c r="AE136" s="177"/>
      <c r="AF136" s="180"/>
      <c r="AG136" s="181"/>
      <c r="AJ136" s="22">
        <f>AG135</f>
        <v>3265</v>
      </c>
      <c r="AK136" s="22"/>
      <c r="AL136" s="22"/>
      <c r="AM136" s="22"/>
      <c r="AN136" s="22"/>
      <c r="AP136" s="13"/>
      <c r="AQ136" s="13"/>
      <c r="AT136" s="13"/>
    </row>
    <row r="137" spans="2:47" x14ac:dyDescent="0.2">
      <c r="B137" s="62" t="s">
        <v>40</v>
      </c>
      <c r="C137" s="138" t="s">
        <v>92</v>
      </c>
      <c r="D137" s="163"/>
      <c r="E137" s="164"/>
      <c r="F137" s="185"/>
      <c r="G137" s="65"/>
      <c r="H137" s="65"/>
      <c r="I137" s="66" t="s">
        <v>10</v>
      </c>
      <c r="J137" s="67"/>
      <c r="K137" s="68" t="s">
        <v>20</v>
      </c>
      <c r="L137" s="69" t="s">
        <v>0</v>
      </c>
      <c r="M137" s="68" t="s">
        <v>20</v>
      </c>
      <c r="N137" s="69" t="s">
        <v>11</v>
      </c>
      <c r="O137" s="68" t="s">
        <v>20</v>
      </c>
      <c r="P137" s="70" t="s">
        <v>12</v>
      </c>
      <c r="Q137" s="68" t="s">
        <v>20</v>
      </c>
      <c r="R137" s="71" t="s">
        <v>22</v>
      </c>
      <c r="S137" s="74" t="s">
        <v>23</v>
      </c>
      <c r="T137" s="70" t="s">
        <v>13</v>
      </c>
      <c r="U137" s="68" t="s">
        <v>20</v>
      </c>
      <c r="V137" s="66" t="s">
        <v>14</v>
      </c>
      <c r="W137" s="68" t="s">
        <v>20</v>
      </c>
      <c r="X137" s="69" t="s">
        <v>34</v>
      </c>
      <c r="Y137" s="68" t="s">
        <v>20</v>
      </c>
      <c r="Z137" s="70" t="s">
        <v>1</v>
      </c>
      <c r="AA137" s="68" t="s">
        <v>20</v>
      </c>
      <c r="AB137" s="145" t="s">
        <v>21</v>
      </c>
      <c r="AC137" s="66" t="s">
        <v>24</v>
      </c>
      <c r="AD137" s="66" t="s">
        <v>25</v>
      </c>
      <c r="AE137" s="74" t="s">
        <v>20</v>
      </c>
      <c r="AF137" s="79"/>
      <c r="AG137" s="77" t="s">
        <v>2</v>
      </c>
      <c r="AJ137" s="23">
        <f>AG141</f>
        <v>3248</v>
      </c>
      <c r="AK137" s="23"/>
      <c r="AL137" s="124" t="s">
        <v>59</v>
      </c>
      <c r="AM137" s="124" t="s">
        <v>59</v>
      </c>
      <c r="AN137" s="124" t="s">
        <v>59</v>
      </c>
      <c r="AO137" s="124" t="s">
        <v>60</v>
      </c>
      <c r="AP137" s="124" t="s">
        <v>61</v>
      </c>
      <c r="AQ137" s="124" t="s">
        <v>62</v>
      </c>
      <c r="AT137" s="13"/>
      <c r="AU137" s="13"/>
    </row>
    <row r="138" spans="2:47" x14ac:dyDescent="0.2">
      <c r="B138" s="62"/>
      <c r="C138" s="139" t="s">
        <v>17</v>
      </c>
      <c r="D138" s="162" t="s">
        <v>99</v>
      </c>
      <c r="E138" s="162" t="s">
        <v>100</v>
      </c>
      <c r="F138" s="161" t="s">
        <v>102</v>
      </c>
      <c r="G138" s="34" t="s">
        <v>105</v>
      </c>
      <c r="H138" s="153" t="s">
        <v>106</v>
      </c>
      <c r="I138" s="36" t="s">
        <v>54</v>
      </c>
      <c r="J138" s="36"/>
      <c r="K138" s="51"/>
      <c r="L138" s="37" t="s">
        <v>18</v>
      </c>
      <c r="M138" s="51"/>
      <c r="N138" s="37" t="s">
        <v>18</v>
      </c>
      <c r="O138" s="51"/>
      <c r="P138" s="38" t="s">
        <v>19</v>
      </c>
      <c r="Q138" s="51"/>
      <c r="R138" s="38" t="s">
        <v>19</v>
      </c>
      <c r="S138" s="38"/>
      <c r="T138" s="38" t="s">
        <v>18</v>
      </c>
      <c r="U138" s="51"/>
      <c r="V138" s="36" t="s">
        <v>19</v>
      </c>
      <c r="W138" s="51"/>
      <c r="X138" s="37" t="s">
        <v>19</v>
      </c>
      <c r="Y138" s="51"/>
      <c r="Z138" s="38" t="s">
        <v>18</v>
      </c>
      <c r="AA138" s="51"/>
      <c r="AB138" s="146" t="s">
        <v>18</v>
      </c>
      <c r="AC138" s="36" t="s">
        <v>18</v>
      </c>
      <c r="AD138" s="39" t="s">
        <v>55</v>
      </c>
      <c r="AE138" s="38"/>
      <c r="AF138" s="63"/>
      <c r="AG138" s="78" t="s">
        <v>63</v>
      </c>
      <c r="AJ138" s="23">
        <f>AG141</f>
        <v>3248</v>
      </c>
      <c r="AK138" s="23"/>
      <c r="AL138" s="125" t="s">
        <v>21</v>
      </c>
      <c r="AM138" s="125" t="s">
        <v>24</v>
      </c>
      <c r="AN138" s="125" t="s">
        <v>58</v>
      </c>
      <c r="AO138" s="126" t="s">
        <v>58</v>
      </c>
      <c r="AP138" s="126" t="s">
        <v>58</v>
      </c>
      <c r="AQ138" s="126" t="s">
        <v>58</v>
      </c>
      <c r="AT138" s="13"/>
      <c r="AU138" s="13"/>
    </row>
    <row r="139" spans="2:47" x14ac:dyDescent="0.2">
      <c r="B139" s="62"/>
      <c r="C139" s="140"/>
      <c r="D139" s="40" t="s">
        <v>170</v>
      </c>
      <c r="E139" s="40" t="s">
        <v>171</v>
      </c>
      <c r="F139" s="156" t="s">
        <v>103</v>
      </c>
      <c r="G139" s="166"/>
      <c r="H139" s="86"/>
      <c r="I139" s="45">
        <v>11.9</v>
      </c>
      <c r="J139" s="45"/>
      <c r="K139" s="82">
        <f>INT(IF(J139="E",(IF((AND(I139&gt;10.99)*(I139&lt;14.21)),(14.3-I139)/0.1*10,(IF((AND(I139&gt;6)*(I139&lt;11.01)),(12.65-I139)/0.05*10,0))))+50,(IF((AND(I139&gt;10.99)*(I139&lt;14.21)),(14.3-I139)/0.1*10,(IF((AND(I139&gt;6)*(I139&lt;11.01)),(12.65-I139)/0.05*10,0))))))</f>
        <v>240</v>
      </c>
      <c r="L139" s="45">
        <v>2.5099999999999998</v>
      </c>
      <c r="M139" s="82">
        <f>INT(IF(L139&lt;1,0,(L139-0.945)/0.055)*10)</f>
        <v>284</v>
      </c>
      <c r="N139" s="48"/>
      <c r="O139" s="82">
        <f>INT(IF(N139&lt;3,0,(N139-2.85)/0.15)*10)</f>
        <v>0</v>
      </c>
      <c r="P139" s="43"/>
      <c r="Q139" s="82">
        <f>INT(IF(P139&lt;5,0,(P139-4)/1)*10)</f>
        <v>0</v>
      </c>
      <c r="R139" s="44"/>
      <c r="S139" s="132">
        <f>INT(IF(R139&lt;30,0,(R139-27)/3)*10)</f>
        <v>0</v>
      </c>
      <c r="T139" s="45"/>
      <c r="U139" s="82">
        <f>INT(IF(T139&lt;2.2,0,(T139-2.135)/0.065)*10)</f>
        <v>0</v>
      </c>
      <c r="V139" s="44"/>
      <c r="W139" s="82">
        <f>INT(IF(V139&lt;5,0,(V139-4.3)/0.7)*10)</f>
        <v>0</v>
      </c>
      <c r="X139" s="34"/>
      <c r="Y139" s="82">
        <f>INT(IF(X139&lt;10,0,(X139-9)/1)*10)</f>
        <v>0</v>
      </c>
      <c r="Z139" s="45">
        <v>7.6</v>
      </c>
      <c r="AA139" s="82">
        <f>INT(IF(Z139&lt;5,0,(Z139-4.25)/0.75)*10)</f>
        <v>44</v>
      </c>
      <c r="AB139" s="144"/>
      <c r="AC139" s="43"/>
      <c r="AD139" s="46"/>
      <c r="AE139" s="110">
        <f>IF(AF139="ANO",(MAX(AL139:AN139)),0)</f>
        <v>0</v>
      </c>
      <c r="AF139" s="115" t="str">
        <f>IF(AND(ISNUMBER(AB139))*((ISNUMBER(AC139)))*(((ISNUMBER(AD139)))),"NE",IF(AND(ISNUMBER(AB139))*((ISNUMBER(AC139))),"NE",IF(AND(ISNUMBER(AB139))*((ISNUMBER(AD139))),"NE",IF(AND(ISNUMBER(AC139))*((ISNUMBER(AD139))),"NE",IF(AND(AB139="")*((AC139=""))*(((AD139=""))),"NE","ANO")))))</f>
        <v>NE</v>
      </c>
      <c r="AG139" s="80">
        <f>SUM(K139+M139+O139+Q139+S139+U139+W139+Y139+AA139+AE139)</f>
        <v>568</v>
      </c>
      <c r="AJ139" s="24">
        <f>AG141</f>
        <v>3248</v>
      </c>
      <c r="AK139" s="24"/>
      <c r="AL139" s="105">
        <f>INT(IF(AB139&lt;25,0,(AB139-23.5)/1.5)*10)</f>
        <v>0</v>
      </c>
      <c r="AM139" s="105">
        <f>INT(IF(AC139&lt;120,0,(AC139-117.6)/2.4)*10)</f>
        <v>0</v>
      </c>
      <c r="AN139" s="105">
        <f>INT(IF(AO139&gt;=441,0,(442.5-AO139)/2.5)*10)</f>
        <v>0</v>
      </c>
      <c r="AO139" s="127" t="str">
        <f>IF(AND(AP139=0,AQ139=0),"",AP139*60+AQ139)</f>
        <v/>
      </c>
      <c r="AP139" s="127">
        <f>HOUR(AD139)</f>
        <v>0</v>
      </c>
      <c r="AQ139" s="127">
        <f>MINUTE(AD139)</f>
        <v>0</v>
      </c>
      <c r="AT139" s="95">
        <f>D137</f>
        <v>0</v>
      </c>
      <c r="AU139" s="94" t="str">
        <f>IF(A139="A","QD","")</f>
        <v/>
      </c>
    </row>
    <row r="140" spans="2:47" x14ac:dyDescent="0.2">
      <c r="B140" s="62"/>
      <c r="C140" s="140"/>
      <c r="D140" s="47"/>
      <c r="E140" s="47" t="s">
        <v>171</v>
      </c>
      <c r="F140" s="157" t="s">
        <v>104</v>
      </c>
      <c r="G140" s="166"/>
      <c r="H140" s="182">
        <f>SUM(G140-G139)</f>
        <v>0</v>
      </c>
      <c r="I140" s="41">
        <v>9.6999999999999993</v>
      </c>
      <c r="J140" s="41"/>
      <c r="K140" s="82">
        <f>INT(IF(J140="E",(IF((AND(I140&gt;10.99)*(I140&lt;14.21)),(14.3-I140)/0.1*10,(IF((AND(I140&gt;6)*(I140&lt;11.01)),(12.65-I140)/0.05*10,0))))+50,(IF((AND(I140&gt;10.99)*(I140&lt;14.21)),(14.3-I140)/0.1*10,(IF((AND(I140&gt;6)*(I140&lt;11.01)),(12.65-I140)/0.05*10,0))))))</f>
        <v>590</v>
      </c>
      <c r="L140" s="41">
        <v>3.4</v>
      </c>
      <c r="M140" s="82">
        <f>INT(IF(L140&lt;1,0,(L140-0.945)/0.055)*10)</f>
        <v>446</v>
      </c>
      <c r="N140" s="42">
        <v>9.43</v>
      </c>
      <c r="O140" s="82">
        <f>INT(IF(N140&lt;3,0,(N140-2.85)/0.15)*10)</f>
        <v>438</v>
      </c>
      <c r="P140" s="43"/>
      <c r="Q140" s="82">
        <f>INT(IF(P140&lt;5,0,(P140-4)/1)*10)</f>
        <v>0</v>
      </c>
      <c r="R140" s="44"/>
      <c r="S140" s="132">
        <f>INT(IF(R140&lt;30,0,(R140-27)/3)*10)</f>
        <v>0</v>
      </c>
      <c r="T140" s="41"/>
      <c r="U140" s="82">
        <f>INT(IF(T140&lt;2.2,0,(T140-2.135)/0.065)*10)</f>
        <v>0</v>
      </c>
      <c r="V140" s="44"/>
      <c r="W140" s="82">
        <f>INT(IF(V140&lt;5,0,(V140-4.3)/0.7)*10)</f>
        <v>0</v>
      </c>
      <c r="X140" s="34"/>
      <c r="Y140" s="82">
        <f>INT(IF(X140&lt;10,0,(X140-9)/1)*10)</f>
        <v>0</v>
      </c>
      <c r="Z140" s="45"/>
      <c r="AA140" s="82">
        <f>INT(IF(Z140&lt;5,0,(Z140-4.25)/0.75)*10)</f>
        <v>0</v>
      </c>
      <c r="AB140" s="144"/>
      <c r="AC140" s="43"/>
      <c r="AD140" s="59">
        <v>9.7916666666666666E-2</v>
      </c>
      <c r="AE140" s="110">
        <f>IF(AF140="ANO",(MAX(AL140:AN140)),0)</f>
        <v>1206</v>
      </c>
      <c r="AF140" s="115" t="str">
        <f>IF(AND(ISNUMBER(AB140))*((ISNUMBER(AC140)))*(((ISNUMBER(AD140)))),"NE",IF(AND(ISNUMBER(AB140))*((ISNUMBER(AC140))),"NE",IF(AND(ISNUMBER(AB140))*((ISNUMBER(AD140))),"NE",IF(AND(ISNUMBER(AC140))*((ISNUMBER(AD140))),"NE",IF(AND(AB140="")*((AC140=""))*(((AD140=""))),"NE","ANO")))))</f>
        <v>ANO</v>
      </c>
      <c r="AG140" s="81">
        <f>SUM(K140+M140+O140+Q140+S140+U140+W140+Y140+AA140+AE140)</f>
        <v>2680</v>
      </c>
      <c r="AJ140" s="24">
        <f>AG141</f>
        <v>3248</v>
      </c>
      <c r="AK140" s="24"/>
      <c r="AL140" s="105">
        <f>INT(IF(AB140&lt;25,0,(AB140-23.5)/1.5)*10)</f>
        <v>0</v>
      </c>
      <c r="AM140" s="105">
        <f>INT(IF(AC140&lt;120,0,(AC140-117.6)/2.4)*10)</f>
        <v>0</v>
      </c>
      <c r="AN140" s="105">
        <f>INT(IF(AO140&gt;=441,0,(442.5-AO140)/2.5)*10)</f>
        <v>1206</v>
      </c>
      <c r="AO140" s="127">
        <f>IF(AND(AP140=0,AQ140=0),"",AP140*60+AQ140)</f>
        <v>141</v>
      </c>
      <c r="AP140" s="127">
        <f>HOUR(AD140)</f>
        <v>2</v>
      </c>
      <c r="AQ140" s="127">
        <f>MINUTE(AD140)</f>
        <v>21</v>
      </c>
      <c r="AT140" s="95">
        <f>D137</f>
        <v>0</v>
      </c>
      <c r="AU140" s="94" t="str">
        <f>IF(A140="A","QD","")</f>
        <v/>
      </c>
    </row>
    <row r="141" spans="2:47" ht="13.5" thickBot="1" x14ac:dyDescent="0.25">
      <c r="B141" s="62"/>
      <c r="C141" s="141"/>
      <c r="D141" s="49"/>
      <c r="E141" s="49"/>
      <c r="F141" s="160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97" t="s">
        <v>101</v>
      </c>
      <c r="AF141" s="98"/>
      <c r="AG141" s="99">
        <f>SUM(AG139:AG140)</f>
        <v>3248</v>
      </c>
      <c r="AJ141" s="22">
        <f>AG141</f>
        <v>3248</v>
      </c>
      <c r="AK141" s="22"/>
      <c r="AL141" s="22"/>
      <c r="AM141" s="22"/>
      <c r="AN141" s="22"/>
      <c r="AP141" s="13"/>
      <c r="AQ141" s="16"/>
      <c r="AT141" s="18"/>
      <c r="AU141" s="18"/>
    </row>
    <row r="142" spans="2:47" ht="13.5" thickBot="1" x14ac:dyDescent="0.25">
      <c r="B142" s="62"/>
      <c r="C142" s="174"/>
      <c r="D142" s="175"/>
      <c r="E142" s="175"/>
      <c r="F142" s="176"/>
      <c r="G142" s="176"/>
      <c r="H142" s="176"/>
      <c r="I142" s="176"/>
      <c r="J142" s="176"/>
      <c r="K142" s="177"/>
      <c r="L142" s="176"/>
      <c r="M142" s="177"/>
      <c r="N142" s="176"/>
      <c r="O142" s="177"/>
      <c r="P142" s="176"/>
      <c r="Q142" s="177"/>
      <c r="R142" s="176"/>
      <c r="S142" s="177"/>
      <c r="T142" s="176"/>
      <c r="U142" s="177"/>
      <c r="V142" s="178"/>
      <c r="W142" s="177"/>
      <c r="X142" s="176"/>
      <c r="Y142" s="177"/>
      <c r="Z142" s="176"/>
      <c r="AA142" s="177"/>
      <c r="AB142" s="179"/>
      <c r="AC142" s="178"/>
      <c r="AD142" s="178"/>
      <c r="AE142" s="177"/>
      <c r="AF142" s="180"/>
      <c r="AG142" s="181"/>
      <c r="AJ142" s="22">
        <f>AG141</f>
        <v>3248</v>
      </c>
      <c r="AK142" s="22"/>
      <c r="AL142" s="22"/>
      <c r="AM142" s="22"/>
      <c r="AN142" s="22"/>
      <c r="AP142" s="13"/>
      <c r="AQ142" s="13"/>
      <c r="AT142" s="13"/>
      <c r="AU142" s="13"/>
    </row>
    <row r="143" spans="2:47" x14ac:dyDescent="0.2">
      <c r="B143" s="62" t="s">
        <v>41</v>
      </c>
      <c r="C143" s="138" t="s">
        <v>80</v>
      </c>
      <c r="D143" s="150"/>
      <c r="E143" s="152"/>
      <c r="F143" s="149"/>
      <c r="G143" s="65"/>
      <c r="H143" s="65"/>
      <c r="I143" s="66" t="s">
        <v>10</v>
      </c>
      <c r="J143" s="67"/>
      <c r="K143" s="68" t="s">
        <v>20</v>
      </c>
      <c r="L143" s="69" t="s">
        <v>0</v>
      </c>
      <c r="M143" s="68" t="s">
        <v>20</v>
      </c>
      <c r="N143" s="69" t="s">
        <v>11</v>
      </c>
      <c r="O143" s="68" t="s">
        <v>20</v>
      </c>
      <c r="P143" s="70" t="s">
        <v>12</v>
      </c>
      <c r="Q143" s="68" t="s">
        <v>20</v>
      </c>
      <c r="R143" s="71" t="s">
        <v>22</v>
      </c>
      <c r="S143" s="68" t="s">
        <v>20</v>
      </c>
      <c r="T143" s="70" t="s">
        <v>13</v>
      </c>
      <c r="U143" s="68" t="s">
        <v>20</v>
      </c>
      <c r="V143" s="66" t="s">
        <v>14</v>
      </c>
      <c r="W143" s="68" t="s">
        <v>20</v>
      </c>
      <c r="X143" s="69" t="s">
        <v>34</v>
      </c>
      <c r="Y143" s="68" t="s">
        <v>20</v>
      </c>
      <c r="Z143" s="70" t="s">
        <v>1</v>
      </c>
      <c r="AA143" s="68" t="s">
        <v>20</v>
      </c>
      <c r="AB143" s="145" t="s">
        <v>21</v>
      </c>
      <c r="AC143" s="66" t="s">
        <v>24</v>
      </c>
      <c r="AD143" s="66" t="s">
        <v>25</v>
      </c>
      <c r="AE143" s="74" t="s">
        <v>20</v>
      </c>
      <c r="AF143" s="79"/>
      <c r="AG143" s="77" t="s">
        <v>2</v>
      </c>
      <c r="AJ143" s="23">
        <f>AG147</f>
        <v>3157</v>
      </c>
      <c r="AK143" s="23"/>
      <c r="AL143" s="124" t="s">
        <v>59</v>
      </c>
      <c r="AM143" s="124" t="s">
        <v>59</v>
      </c>
      <c r="AN143" s="124" t="s">
        <v>59</v>
      </c>
      <c r="AO143" s="124" t="s">
        <v>60</v>
      </c>
      <c r="AP143" s="124" t="s">
        <v>61</v>
      </c>
      <c r="AQ143" s="124" t="s">
        <v>62</v>
      </c>
      <c r="AT143" s="13"/>
      <c r="AU143" s="13"/>
    </row>
    <row r="144" spans="2:47" x14ac:dyDescent="0.2">
      <c r="B144" s="62"/>
      <c r="C144" s="139" t="s">
        <v>17</v>
      </c>
      <c r="D144" s="162" t="s">
        <v>99</v>
      </c>
      <c r="E144" s="162" t="s">
        <v>100</v>
      </c>
      <c r="F144" s="161" t="s">
        <v>102</v>
      </c>
      <c r="G144" s="34" t="s">
        <v>105</v>
      </c>
      <c r="H144" s="153" t="s">
        <v>106</v>
      </c>
      <c r="I144" s="36" t="s">
        <v>54</v>
      </c>
      <c r="J144" s="36"/>
      <c r="K144" s="51"/>
      <c r="L144" s="37" t="s">
        <v>18</v>
      </c>
      <c r="M144" s="51"/>
      <c r="N144" s="37" t="s">
        <v>18</v>
      </c>
      <c r="O144" s="51"/>
      <c r="P144" s="38" t="s">
        <v>19</v>
      </c>
      <c r="Q144" s="51"/>
      <c r="R144" s="38" t="s">
        <v>19</v>
      </c>
      <c r="S144" s="51"/>
      <c r="T144" s="38" t="s">
        <v>18</v>
      </c>
      <c r="U144" s="51"/>
      <c r="V144" s="36" t="s">
        <v>19</v>
      </c>
      <c r="W144" s="51"/>
      <c r="X144" s="37" t="s">
        <v>19</v>
      </c>
      <c r="Y144" s="51"/>
      <c r="Z144" s="38" t="s">
        <v>18</v>
      </c>
      <c r="AA144" s="51"/>
      <c r="AB144" s="146" t="s">
        <v>18</v>
      </c>
      <c r="AC144" s="36" t="s">
        <v>18</v>
      </c>
      <c r="AD144" s="39" t="s">
        <v>55</v>
      </c>
      <c r="AE144" s="38"/>
      <c r="AF144" s="63"/>
      <c r="AG144" s="78" t="s">
        <v>63</v>
      </c>
      <c r="AJ144" s="23">
        <f>AG147</f>
        <v>3157</v>
      </c>
      <c r="AK144" s="23"/>
      <c r="AL144" s="125" t="s">
        <v>21</v>
      </c>
      <c r="AM144" s="125" t="s">
        <v>24</v>
      </c>
      <c r="AN144" s="125" t="s">
        <v>58</v>
      </c>
      <c r="AO144" s="126" t="s">
        <v>58</v>
      </c>
      <c r="AP144" s="126" t="s">
        <v>58</v>
      </c>
      <c r="AQ144" s="126" t="s">
        <v>58</v>
      </c>
      <c r="AT144" s="13"/>
      <c r="AU144" s="13"/>
    </row>
    <row r="145" spans="2:47" x14ac:dyDescent="0.2">
      <c r="B145" s="62"/>
      <c r="C145" s="140"/>
      <c r="D145" s="40" t="s">
        <v>135</v>
      </c>
      <c r="E145" s="40" t="s">
        <v>156</v>
      </c>
      <c r="F145" s="156" t="s">
        <v>103</v>
      </c>
      <c r="G145" s="166"/>
      <c r="H145" s="86"/>
      <c r="I145" s="45">
        <v>11.3</v>
      </c>
      <c r="J145" s="45"/>
      <c r="K145" s="82">
        <f>INT(IF(J145="E",(IF((AND(I145&gt;10.99)*(I145&lt;14.21)),(14.3-I145)/0.1*10,(IF((AND(I145&gt;6)*(I145&lt;11.01)),(12.65-I145)/0.05*10,0))))+50,(IF((AND(I145&gt;10.99)*(I145&lt;14.21)),(14.3-I145)/0.1*10,(IF((AND(I145&gt;6)*(I145&lt;11.01)),(12.65-I145)/0.05*10,0))))))</f>
        <v>300</v>
      </c>
      <c r="L145" s="45">
        <v>3.05</v>
      </c>
      <c r="M145" s="82">
        <f>INT(IF(L145&lt;1,0,(L145-0.945)/0.055)*10)</f>
        <v>382</v>
      </c>
      <c r="N145" s="48"/>
      <c r="O145" s="82">
        <f>INT(IF(N145&lt;3,0,(N145-2.85)/0.15)*10)</f>
        <v>0</v>
      </c>
      <c r="P145" s="43"/>
      <c r="Q145" s="82">
        <f>INT(IF(P145&lt;5,0,(P145-4)/1)*10)</f>
        <v>0</v>
      </c>
      <c r="R145" s="44"/>
      <c r="S145" s="132">
        <f>INT(IF(R145&lt;30,0,(R145-27)/3)*10)</f>
        <v>0</v>
      </c>
      <c r="T145" s="45"/>
      <c r="U145" s="82">
        <f>INT(IF(T145&lt;2.2,0,(T145-2.135)/0.065)*10)</f>
        <v>0</v>
      </c>
      <c r="V145" s="44"/>
      <c r="W145" s="82">
        <f>INT(IF(V145&lt;5,0,(V145-4.3)/0.7)*10)</f>
        <v>0</v>
      </c>
      <c r="X145" s="34"/>
      <c r="Y145" s="82">
        <f>INT(IF(X145&lt;10,0,(X145-9)/1)*10)</f>
        <v>0</v>
      </c>
      <c r="Z145" s="45">
        <v>16.600000000000001</v>
      </c>
      <c r="AA145" s="82">
        <f>INT(IF(Z145&lt;5,0,(Z145-4.25)/0.75)*10)</f>
        <v>164</v>
      </c>
      <c r="AB145" s="144"/>
      <c r="AC145" s="43"/>
      <c r="AD145" s="46"/>
      <c r="AE145" s="110">
        <f>IF(AF145="ANO",(MAX(AL145:AN145)),0)</f>
        <v>0</v>
      </c>
      <c r="AF145" s="115" t="str">
        <f>IF(AND(ISNUMBER(AB145))*((ISNUMBER(AC145)))*(((ISNUMBER(AD145)))),"NE",IF(AND(ISNUMBER(AB145))*((ISNUMBER(AC145))),"NE",IF(AND(ISNUMBER(AB145))*((ISNUMBER(AD145))),"NE",IF(AND(ISNUMBER(AC145))*((ISNUMBER(AD145))),"NE",IF(AND(AB145="")*((AC145=""))*(((AD145=""))),"NE","ANO")))))</f>
        <v>NE</v>
      </c>
      <c r="AG145" s="80">
        <f>SUM(K145+M145+O145+Q145+S145+U145+W145+Y145+AA145+AE145)</f>
        <v>846</v>
      </c>
      <c r="AJ145" s="24">
        <f>AG147</f>
        <v>3157</v>
      </c>
      <c r="AK145" s="24"/>
      <c r="AL145" s="105">
        <f>INT(IF(AB145&lt;25,0,(AB145-23.5)/1.5)*10)</f>
        <v>0</v>
      </c>
      <c r="AM145" s="105">
        <f>INT(IF(AC145&lt;120,0,(AC145-117.6)/2.4)*10)</f>
        <v>0</v>
      </c>
      <c r="AN145" s="105">
        <f>INT(IF(AO145&gt;=441,0,(442.5-AO145)/2.5)*10)</f>
        <v>0</v>
      </c>
      <c r="AO145" s="127" t="str">
        <f>IF(AND(AP145=0,AQ145=0),"",AP145*60+AQ145)</f>
        <v/>
      </c>
      <c r="AP145" s="127">
        <f>HOUR(AD145)</f>
        <v>0</v>
      </c>
      <c r="AQ145" s="127">
        <f>MINUTE(AD145)</f>
        <v>0</v>
      </c>
      <c r="AT145" s="95">
        <f>D143</f>
        <v>0</v>
      </c>
      <c r="AU145" s="94" t="str">
        <f>IF(A145="A","QD","")</f>
        <v/>
      </c>
    </row>
    <row r="146" spans="2:47" x14ac:dyDescent="0.2">
      <c r="B146" s="62"/>
      <c r="C146" s="140"/>
      <c r="D146" s="47"/>
      <c r="E146" s="47" t="s">
        <v>156</v>
      </c>
      <c r="F146" s="157" t="s">
        <v>104</v>
      </c>
      <c r="G146" s="166"/>
      <c r="H146" s="182">
        <f>SUM(G146-G145)</f>
        <v>0</v>
      </c>
      <c r="I146" s="41">
        <v>10.7</v>
      </c>
      <c r="J146" s="41"/>
      <c r="K146" s="82">
        <f>INT(IF(J146="E",(IF((AND(I146&gt;10.99)*(I146&lt;14.21)),(14.3-I146)/0.1*10,(IF((AND(I146&gt;6)*(I146&lt;11.01)),(12.65-I146)/0.05*10,0))))+50,(IF((AND(I146&gt;10.99)*(I146&lt;14.21)),(14.3-I146)/0.1*10,(IF((AND(I146&gt;6)*(I146&lt;11.01)),(12.65-I146)/0.05*10,0))))))</f>
        <v>390</v>
      </c>
      <c r="L146" s="41">
        <v>3.25</v>
      </c>
      <c r="M146" s="82">
        <f>INT(IF(L146&lt;1,0,(L146-0.945)/0.055)*10)</f>
        <v>419</v>
      </c>
      <c r="N146" s="42">
        <v>7.66</v>
      </c>
      <c r="O146" s="82">
        <f>INT(IF(N146&lt;3,0,(N146-2.85)/0.15)*10)</f>
        <v>320</v>
      </c>
      <c r="P146" s="43"/>
      <c r="Q146" s="82">
        <f>INT(IF(P146&lt;5,0,(P146-4)/1)*10)</f>
        <v>0</v>
      </c>
      <c r="R146" s="44"/>
      <c r="S146" s="132">
        <f>INT(IF(R146&lt;30,0,(R146-27)/3)*10)</f>
        <v>0</v>
      </c>
      <c r="T146" s="41"/>
      <c r="U146" s="82">
        <f>INT(IF(T146&lt;2.2,0,(T146-2.135)/0.065)*10)</f>
        <v>0</v>
      </c>
      <c r="V146" s="44"/>
      <c r="W146" s="82">
        <f>INT(IF(V146&lt;5,0,(V146-4.3)/0.7)*10)</f>
        <v>0</v>
      </c>
      <c r="X146" s="34"/>
      <c r="Y146" s="82">
        <f>INT(IF(X146&lt;10,0,(X146-9)/1)*10)</f>
        <v>0</v>
      </c>
      <c r="Z146" s="45"/>
      <c r="AA146" s="82">
        <f>INT(IF(Z146&lt;5,0,(Z146-4.25)/0.75)*10)</f>
        <v>0</v>
      </c>
      <c r="AB146" s="144"/>
      <c r="AC146" s="43"/>
      <c r="AD146" s="59">
        <v>0.10208333333333335</v>
      </c>
      <c r="AE146" s="110">
        <f>IF(AF146="ANO",(MAX(AL146:AN146)),0)</f>
        <v>1182</v>
      </c>
      <c r="AF146" s="115" t="str">
        <f>IF(AND(ISNUMBER(AB146))*((ISNUMBER(AC146)))*(((ISNUMBER(AD146)))),"NE",IF(AND(ISNUMBER(AB146))*((ISNUMBER(AC146))),"NE",IF(AND(ISNUMBER(AB146))*((ISNUMBER(AD146))),"NE",IF(AND(ISNUMBER(AC146))*((ISNUMBER(AD146))),"NE",IF(AND(AB146="")*((AC146=""))*(((AD146=""))),"NE","ANO")))))</f>
        <v>ANO</v>
      </c>
      <c r="AG146" s="81">
        <f>SUM(K146+M146+O146+Q146+S146+U146+W146+Y146+AA146+AE146)</f>
        <v>2311</v>
      </c>
      <c r="AJ146" s="24">
        <f>AG147</f>
        <v>3157</v>
      </c>
      <c r="AK146" s="24"/>
      <c r="AL146" s="105">
        <f>INT(IF(AB146&lt;25,0,(AB146-23.5)/1.5)*10)</f>
        <v>0</v>
      </c>
      <c r="AM146" s="105">
        <f>INT(IF(AC146&lt;120,0,(AC146-117.6)/2.4)*10)</f>
        <v>0</v>
      </c>
      <c r="AN146" s="105">
        <f>INT(IF(AO146&gt;=441,0,(442.5-AO146)/2.5)*10)</f>
        <v>1182</v>
      </c>
      <c r="AO146" s="127">
        <f>IF(AND(AP146=0,AQ146=0),"",AP146*60+AQ146)</f>
        <v>147</v>
      </c>
      <c r="AP146" s="127">
        <f>HOUR(AD146)</f>
        <v>2</v>
      </c>
      <c r="AQ146" s="127">
        <f>MINUTE(AD146)</f>
        <v>27</v>
      </c>
      <c r="AT146" s="95">
        <f>D143</f>
        <v>0</v>
      </c>
      <c r="AU146" s="94" t="str">
        <f>IF(A146="A","QD","")</f>
        <v/>
      </c>
    </row>
    <row r="147" spans="2:47" ht="13.5" thickBot="1" x14ac:dyDescent="0.25">
      <c r="B147" s="62"/>
      <c r="C147" s="141"/>
      <c r="D147" s="49"/>
      <c r="E147" s="49"/>
      <c r="F147" s="160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97" t="s">
        <v>101</v>
      </c>
      <c r="AF147" s="98"/>
      <c r="AG147" s="99">
        <f>SUM(AG145:AG146)</f>
        <v>3157</v>
      </c>
      <c r="AJ147" s="22">
        <f>AG147</f>
        <v>3157</v>
      </c>
      <c r="AK147" s="22"/>
      <c r="AL147" s="130"/>
      <c r="AM147" s="130"/>
      <c r="AN147" s="130"/>
      <c r="AO147" s="96"/>
      <c r="AP147" s="96"/>
      <c r="AQ147" s="96"/>
      <c r="AT147" s="18"/>
      <c r="AU147" s="18"/>
    </row>
    <row r="148" spans="2:47" ht="13.5" thickBot="1" x14ac:dyDescent="0.25">
      <c r="B148" s="62"/>
      <c r="C148" s="174"/>
      <c r="D148" s="175"/>
      <c r="E148" s="175"/>
      <c r="F148" s="176"/>
      <c r="G148" s="176"/>
      <c r="H148" s="176"/>
      <c r="I148" s="176"/>
      <c r="J148" s="176"/>
      <c r="K148" s="177"/>
      <c r="L148" s="176"/>
      <c r="M148" s="177"/>
      <c r="N148" s="176"/>
      <c r="O148" s="177"/>
      <c r="P148" s="176"/>
      <c r="Q148" s="177"/>
      <c r="R148" s="176"/>
      <c r="S148" s="177"/>
      <c r="T148" s="176"/>
      <c r="U148" s="177"/>
      <c r="V148" s="178"/>
      <c r="W148" s="177"/>
      <c r="X148" s="176"/>
      <c r="Y148" s="177"/>
      <c r="Z148" s="176"/>
      <c r="AA148" s="177"/>
      <c r="AB148" s="179"/>
      <c r="AC148" s="178"/>
      <c r="AD148" s="178"/>
      <c r="AE148" s="177"/>
      <c r="AF148" s="180"/>
      <c r="AG148" s="181"/>
      <c r="AJ148" s="22">
        <f>AG147</f>
        <v>3157</v>
      </c>
      <c r="AK148" s="22"/>
      <c r="AL148" s="130"/>
      <c r="AM148" s="130"/>
      <c r="AN148" s="130"/>
      <c r="AO148" s="96"/>
      <c r="AP148" s="96"/>
      <c r="AQ148" s="96"/>
      <c r="AT148" s="13"/>
      <c r="AU148" s="13"/>
    </row>
    <row r="149" spans="2:47" x14ac:dyDescent="0.2">
      <c r="B149" s="62" t="s">
        <v>42</v>
      </c>
      <c r="C149" s="138" t="s">
        <v>74</v>
      </c>
      <c r="D149" s="150"/>
      <c r="E149" s="152"/>
      <c r="F149" s="185"/>
      <c r="G149" s="65"/>
      <c r="H149" s="65"/>
      <c r="I149" s="66" t="s">
        <v>10</v>
      </c>
      <c r="J149" s="67"/>
      <c r="K149" s="68" t="s">
        <v>20</v>
      </c>
      <c r="L149" s="69" t="s">
        <v>0</v>
      </c>
      <c r="M149" s="68" t="s">
        <v>20</v>
      </c>
      <c r="N149" s="69" t="s">
        <v>11</v>
      </c>
      <c r="O149" s="68" t="s">
        <v>20</v>
      </c>
      <c r="P149" s="70" t="s">
        <v>12</v>
      </c>
      <c r="Q149" s="68" t="s">
        <v>20</v>
      </c>
      <c r="R149" s="71" t="s">
        <v>22</v>
      </c>
      <c r="S149" s="68" t="s">
        <v>20</v>
      </c>
      <c r="T149" s="70" t="s">
        <v>13</v>
      </c>
      <c r="U149" s="68" t="s">
        <v>20</v>
      </c>
      <c r="V149" s="66" t="s">
        <v>14</v>
      </c>
      <c r="W149" s="68" t="s">
        <v>20</v>
      </c>
      <c r="X149" s="69" t="s">
        <v>34</v>
      </c>
      <c r="Y149" s="68" t="s">
        <v>20</v>
      </c>
      <c r="Z149" s="70" t="s">
        <v>1</v>
      </c>
      <c r="AA149" s="68" t="s">
        <v>20</v>
      </c>
      <c r="AB149" s="145" t="s">
        <v>21</v>
      </c>
      <c r="AC149" s="66" t="s">
        <v>24</v>
      </c>
      <c r="AD149" s="66" t="s">
        <v>25</v>
      </c>
      <c r="AE149" s="74" t="s">
        <v>20</v>
      </c>
      <c r="AF149" s="79"/>
      <c r="AG149" s="77" t="s">
        <v>2</v>
      </c>
      <c r="AJ149" s="23">
        <f>AG153</f>
        <v>3127</v>
      </c>
      <c r="AK149" s="23"/>
      <c r="AL149" s="124" t="s">
        <v>59</v>
      </c>
      <c r="AM149" s="124" t="s">
        <v>59</v>
      </c>
      <c r="AN149" s="124" t="s">
        <v>59</v>
      </c>
      <c r="AO149" s="124" t="s">
        <v>60</v>
      </c>
      <c r="AP149" s="124" t="s">
        <v>61</v>
      </c>
      <c r="AQ149" s="124" t="s">
        <v>62</v>
      </c>
    </row>
    <row r="150" spans="2:47" x14ac:dyDescent="0.2">
      <c r="B150" s="62"/>
      <c r="C150" s="139" t="s">
        <v>17</v>
      </c>
      <c r="D150" s="162" t="s">
        <v>99</v>
      </c>
      <c r="E150" s="162" t="s">
        <v>100</v>
      </c>
      <c r="F150" s="161" t="s">
        <v>102</v>
      </c>
      <c r="G150" s="34" t="s">
        <v>105</v>
      </c>
      <c r="H150" s="153" t="s">
        <v>106</v>
      </c>
      <c r="I150" s="36" t="s">
        <v>54</v>
      </c>
      <c r="J150" s="36"/>
      <c r="K150" s="51"/>
      <c r="L150" s="37" t="s">
        <v>18</v>
      </c>
      <c r="M150" s="51"/>
      <c r="N150" s="37" t="s">
        <v>18</v>
      </c>
      <c r="O150" s="51"/>
      <c r="P150" s="38" t="s">
        <v>19</v>
      </c>
      <c r="Q150" s="51"/>
      <c r="R150" s="38" t="s">
        <v>19</v>
      </c>
      <c r="S150" s="51"/>
      <c r="T150" s="38" t="s">
        <v>18</v>
      </c>
      <c r="U150" s="51"/>
      <c r="V150" s="36" t="s">
        <v>19</v>
      </c>
      <c r="W150" s="51"/>
      <c r="X150" s="37" t="s">
        <v>19</v>
      </c>
      <c r="Y150" s="51"/>
      <c r="Z150" s="38" t="s">
        <v>18</v>
      </c>
      <c r="AA150" s="51"/>
      <c r="AB150" s="146" t="s">
        <v>18</v>
      </c>
      <c r="AC150" s="36" t="s">
        <v>18</v>
      </c>
      <c r="AD150" s="39" t="s">
        <v>55</v>
      </c>
      <c r="AE150" s="38"/>
      <c r="AF150" s="63"/>
      <c r="AG150" s="78" t="s">
        <v>63</v>
      </c>
      <c r="AJ150" s="23">
        <f>AG153</f>
        <v>3127</v>
      </c>
      <c r="AK150" s="23"/>
      <c r="AL150" s="125" t="s">
        <v>21</v>
      </c>
      <c r="AM150" s="125" t="s">
        <v>24</v>
      </c>
      <c r="AN150" s="125" t="s">
        <v>58</v>
      </c>
      <c r="AO150" s="126" t="s">
        <v>58</v>
      </c>
      <c r="AP150" s="126" t="s">
        <v>58</v>
      </c>
      <c r="AQ150" s="126" t="s">
        <v>58</v>
      </c>
    </row>
    <row r="151" spans="2:47" x14ac:dyDescent="0.2">
      <c r="B151" s="62"/>
      <c r="C151" s="140"/>
      <c r="D151" s="40" t="s">
        <v>152</v>
      </c>
      <c r="E151" s="40" t="s">
        <v>150</v>
      </c>
      <c r="F151" s="156" t="s">
        <v>103</v>
      </c>
      <c r="G151" s="166"/>
      <c r="H151" s="86"/>
      <c r="I151" s="45">
        <v>11.5</v>
      </c>
      <c r="J151" s="45"/>
      <c r="K151" s="82">
        <f>INT(IF(J151="E",(IF((AND(I151&gt;10.99)*(I151&lt;14.21)),(14.3-I151)/0.1*10,(IF((AND(I151&gt;6)*(I151&lt;11.01)),(12.65-I151)/0.05*10,0))))+50,(IF((AND(I151&gt;10.99)*(I151&lt;14.21)),(14.3-I151)/0.1*10,(IF((AND(I151&gt;6)*(I151&lt;11.01)),(12.65-I151)/0.05*10,0))))))</f>
        <v>280</v>
      </c>
      <c r="L151" s="45">
        <v>2.96</v>
      </c>
      <c r="M151" s="82">
        <f>INT(IF(L151&lt;1,0,(L151-0.945)/0.055)*10)</f>
        <v>366</v>
      </c>
      <c r="N151" s="48"/>
      <c r="O151" s="82">
        <f>INT(IF(N151&lt;3,0,(N151-2.85)/0.15)*10)</f>
        <v>0</v>
      </c>
      <c r="P151" s="43"/>
      <c r="Q151" s="82">
        <f>INT(IF(P151&lt;5,0,(P151-4)/1)*10)</f>
        <v>0</v>
      </c>
      <c r="R151" s="44"/>
      <c r="S151" s="132">
        <f>INT(IF(R151&lt;30,0,(R151-27)/3)*10)</f>
        <v>0</v>
      </c>
      <c r="T151" s="45"/>
      <c r="U151" s="82">
        <f>INT(IF(T151&lt;2.2,0,(T151-2.135)/0.065)*10)</f>
        <v>0</v>
      </c>
      <c r="V151" s="44"/>
      <c r="W151" s="82">
        <f>INT(IF(V151&lt;5,0,(V151-4.3)/0.7)*10)</f>
        <v>0</v>
      </c>
      <c r="X151" s="34"/>
      <c r="Y151" s="82">
        <f>INT(IF(X151&lt;10,0,(X151-9)/1)*10)</f>
        <v>0</v>
      </c>
      <c r="Z151" s="45">
        <v>12.2</v>
      </c>
      <c r="AA151" s="82">
        <f>INT(IF(Z151&lt;5,0,(Z151-4.25)/0.75)*10)</f>
        <v>106</v>
      </c>
      <c r="AB151" s="144"/>
      <c r="AC151" s="43"/>
      <c r="AD151" s="46"/>
      <c r="AE151" s="110">
        <f>IF(AF151="ANO",(MAX(AL151:AN151)),0)</f>
        <v>0</v>
      </c>
      <c r="AF151" s="115" t="str">
        <f>IF(AND(ISNUMBER(AB151))*((ISNUMBER(AC151)))*(((ISNUMBER(AD151)))),"NE",IF(AND(ISNUMBER(AB151))*((ISNUMBER(AC151))),"NE",IF(AND(ISNUMBER(AB151))*((ISNUMBER(AD151))),"NE",IF(AND(ISNUMBER(AC151))*((ISNUMBER(AD151))),"NE",IF(AND(AB151="")*((AC151=""))*(((AD151=""))),"NE","ANO")))))</f>
        <v>NE</v>
      </c>
      <c r="AG151" s="80">
        <f>SUM(K151+M151+O151+Q151+S151+U151+W151+Y151+AA151+AE151)</f>
        <v>752</v>
      </c>
      <c r="AH151" s="28"/>
      <c r="AJ151" s="24">
        <f>AG153</f>
        <v>3127</v>
      </c>
      <c r="AK151" s="24"/>
      <c r="AL151" s="105">
        <f>INT(IF(AB151&lt;25,0,(AB151-23.5)/1.5)*10)</f>
        <v>0</v>
      </c>
      <c r="AM151" s="105">
        <f>INT(IF(AC151&lt;120,0,(AC151-117.6)/2.4)*10)</f>
        <v>0</v>
      </c>
      <c r="AN151" s="105">
        <f>INT(IF(AO151&gt;=441,0,(442.5-AO151)/2.5)*10)</f>
        <v>0</v>
      </c>
      <c r="AO151" s="127" t="str">
        <f>IF(AND(AP151=0,AQ151=0),"",AP151*60+AQ151)</f>
        <v/>
      </c>
      <c r="AP151" s="127">
        <f>HOUR(AD151)</f>
        <v>0</v>
      </c>
      <c r="AQ151" s="127">
        <f>MINUTE(AD151)</f>
        <v>0</v>
      </c>
      <c r="AT151" s="95">
        <f>D149</f>
        <v>0</v>
      </c>
      <c r="AU151" s="94" t="str">
        <f>IF(A151="A","QD","")</f>
        <v/>
      </c>
    </row>
    <row r="152" spans="2:47" x14ac:dyDescent="0.2">
      <c r="B152" s="62"/>
      <c r="C152" s="140"/>
      <c r="D152" s="47"/>
      <c r="E152" s="47" t="s">
        <v>153</v>
      </c>
      <c r="F152" s="157" t="s">
        <v>104</v>
      </c>
      <c r="G152" s="166"/>
      <c r="H152" s="182">
        <f>SUM(G152-G151)</f>
        <v>0</v>
      </c>
      <c r="I152" s="41">
        <v>10.5</v>
      </c>
      <c r="J152" s="41"/>
      <c r="K152" s="82">
        <f>INT(IF(J152="E",(IF((AND(I152&gt;10.99)*(I152&lt;14.21)),(14.3-I152)/0.1*10,(IF((AND(I152&gt;6)*(I152&lt;11.01)),(12.65-I152)/0.05*10,0))))+50,(IF((AND(I152&gt;10.99)*(I152&lt;14.21)),(14.3-I152)/0.1*10,(IF((AND(I152&gt;6)*(I152&lt;11.01)),(12.65-I152)/0.05*10,0))))))</f>
        <v>430</v>
      </c>
      <c r="L152" s="41">
        <v>3.4</v>
      </c>
      <c r="M152" s="82">
        <f>INT(IF(L152&lt;1,0,(L152-0.945)/0.055)*10)</f>
        <v>446</v>
      </c>
      <c r="N152" s="42">
        <v>7.31</v>
      </c>
      <c r="O152" s="82">
        <f>INT(IF(N152&lt;3,0,(N152-2.85)/0.15)*10)</f>
        <v>297</v>
      </c>
      <c r="P152" s="43"/>
      <c r="Q152" s="82">
        <f>INT(IF(P152&lt;5,0,(P152-4)/1)*10)</f>
        <v>0</v>
      </c>
      <c r="R152" s="44"/>
      <c r="S152" s="132">
        <f>INT(IF(R152&lt;30,0,(R152-27)/3)*10)</f>
        <v>0</v>
      </c>
      <c r="T152" s="41"/>
      <c r="U152" s="82">
        <f>INT(IF(T152&lt;2.2,0,(T152-2.135)/0.065)*10)</f>
        <v>0</v>
      </c>
      <c r="V152" s="44"/>
      <c r="W152" s="82">
        <f>INT(IF(V152&lt;5,0,(V152-4.3)/0.7)*10)</f>
        <v>0</v>
      </c>
      <c r="X152" s="34"/>
      <c r="Y152" s="82">
        <f>INT(IF(X152&lt;10,0,(X152-9)/1)*10)</f>
        <v>0</v>
      </c>
      <c r="Z152" s="45"/>
      <c r="AA152" s="82">
        <f>INT(IF(Z152&lt;5,0,(Z152-4.25)/0.75)*10)</f>
        <v>0</v>
      </c>
      <c r="AB152" s="144"/>
      <c r="AC152" s="43"/>
      <c r="AD152" s="59">
        <v>9.8611111111111108E-2</v>
      </c>
      <c r="AE152" s="110">
        <f>IF(AF152="ANO",(MAX(AL152:AN152)),0)</f>
        <v>1202</v>
      </c>
      <c r="AF152" s="115" t="str">
        <f>IF(AND(ISNUMBER(AB152))*((ISNUMBER(AC152)))*(((ISNUMBER(AD152)))),"NE",IF(AND(ISNUMBER(AB152))*((ISNUMBER(AC152))),"NE",IF(AND(ISNUMBER(AB152))*((ISNUMBER(AD152))),"NE",IF(AND(ISNUMBER(AC152))*((ISNUMBER(AD152))),"NE",IF(AND(AB152="")*((AC152=""))*(((AD152=""))),"NE","ANO")))))</f>
        <v>ANO</v>
      </c>
      <c r="AG152" s="81">
        <f>SUM(K152+M152+O152+Q152+S152+U152+W152+Y152+AA152+AE152)</f>
        <v>2375</v>
      </c>
      <c r="AH152" s="28"/>
      <c r="AJ152" s="24">
        <f>AG153</f>
        <v>3127</v>
      </c>
      <c r="AK152" s="24"/>
      <c r="AL152" s="105">
        <f>INT(IF(AB152&lt;25,0,(AB152-23.5)/1.5)*10)</f>
        <v>0</v>
      </c>
      <c r="AM152" s="105">
        <f>INT(IF(AC152&lt;120,0,(AC152-117.6)/2.4)*10)</f>
        <v>0</v>
      </c>
      <c r="AN152" s="105">
        <f>INT(IF(AO152&gt;=441,0,(442.5-AO152)/2.5)*10)</f>
        <v>1202</v>
      </c>
      <c r="AO152" s="127">
        <f>IF(AND(AP152=0,AQ152=0),"",AP152*60+AQ152)</f>
        <v>142</v>
      </c>
      <c r="AP152" s="127">
        <f>HOUR(AD152)</f>
        <v>2</v>
      </c>
      <c r="AQ152" s="127">
        <f>MINUTE(AD152)</f>
        <v>22</v>
      </c>
      <c r="AT152" s="95">
        <f>D149</f>
        <v>0</v>
      </c>
      <c r="AU152" s="94" t="str">
        <f>IF(A152="A","QD","")</f>
        <v/>
      </c>
    </row>
    <row r="153" spans="2:47" ht="13.5" thickBot="1" x14ac:dyDescent="0.25">
      <c r="B153" s="62"/>
      <c r="C153" s="141"/>
      <c r="D153" s="49"/>
      <c r="E153" s="49"/>
      <c r="F153" s="160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97" t="s">
        <v>101</v>
      </c>
      <c r="AF153" s="98"/>
      <c r="AG153" s="99">
        <f>SUM(AG151:AG152)</f>
        <v>3127</v>
      </c>
      <c r="AJ153" s="22">
        <f>AG153</f>
        <v>3127</v>
      </c>
      <c r="AK153" s="22"/>
      <c r="AL153" s="22"/>
      <c r="AM153" s="22"/>
      <c r="AN153" s="22"/>
      <c r="AP153" s="13"/>
      <c r="AQ153" s="16"/>
      <c r="AT153" s="18"/>
      <c r="AU153" s="18"/>
    </row>
    <row r="154" spans="2:47" ht="13.5" thickBot="1" x14ac:dyDescent="0.25">
      <c r="B154" s="62"/>
      <c r="C154" s="174"/>
      <c r="D154" s="175"/>
      <c r="E154" s="175"/>
      <c r="F154" s="176"/>
      <c r="G154" s="176"/>
      <c r="H154" s="176"/>
      <c r="I154" s="176"/>
      <c r="J154" s="176"/>
      <c r="K154" s="177"/>
      <c r="L154" s="176"/>
      <c r="M154" s="177"/>
      <c r="N154" s="176"/>
      <c r="O154" s="177"/>
      <c r="P154" s="176"/>
      <c r="Q154" s="177"/>
      <c r="R154" s="176"/>
      <c r="S154" s="177"/>
      <c r="T154" s="176"/>
      <c r="U154" s="177"/>
      <c r="V154" s="178"/>
      <c r="W154" s="177"/>
      <c r="X154" s="176"/>
      <c r="Y154" s="177"/>
      <c r="Z154" s="176"/>
      <c r="AA154" s="177"/>
      <c r="AB154" s="179"/>
      <c r="AC154" s="178"/>
      <c r="AD154" s="178"/>
      <c r="AE154" s="177"/>
      <c r="AF154" s="180"/>
      <c r="AG154" s="181"/>
      <c r="AJ154" s="22">
        <f>AG153</f>
        <v>3127</v>
      </c>
      <c r="AK154" s="22"/>
      <c r="AL154" s="22"/>
      <c r="AM154" s="22"/>
      <c r="AN154" s="22"/>
      <c r="AP154" s="13"/>
      <c r="AQ154" s="13"/>
      <c r="AT154" s="13"/>
      <c r="AU154" s="13"/>
    </row>
    <row r="155" spans="2:47" x14ac:dyDescent="0.2">
      <c r="B155" s="62" t="s">
        <v>43</v>
      </c>
      <c r="C155" s="138" t="s">
        <v>68</v>
      </c>
      <c r="D155" s="163"/>
      <c r="E155" s="164"/>
      <c r="F155" s="149"/>
      <c r="G155" s="65"/>
      <c r="H155" s="65"/>
      <c r="I155" s="66" t="s">
        <v>10</v>
      </c>
      <c r="J155" s="67"/>
      <c r="K155" s="68" t="s">
        <v>20</v>
      </c>
      <c r="L155" s="69" t="s">
        <v>0</v>
      </c>
      <c r="M155" s="68" t="s">
        <v>20</v>
      </c>
      <c r="N155" s="69" t="s">
        <v>11</v>
      </c>
      <c r="O155" s="68" t="s">
        <v>20</v>
      </c>
      <c r="P155" s="70" t="s">
        <v>12</v>
      </c>
      <c r="Q155" s="68" t="s">
        <v>20</v>
      </c>
      <c r="R155" s="71" t="s">
        <v>22</v>
      </c>
      <c r="S155" s="68" t="s">
        <v>53</v>
      </c>
      <c r="T155" s="70" t="s">
        <v>13</v>
      </c>
      <c r="U155" s="68" t="s">
        <v>20</v>
      </c>
      <c r="V155" s="66" t="s">
        <v>14</v>
      </c>
      <c r="W155" s="68" t="s">
        <v>20</v>
      </c>
      <c r="X155" s="69" t="s">
        <v>34</v>
      </c>
      <c r="Y155" s="68" t="s">
        <v>20</v>
      </c>
      <c r="Z155" s="70" t="s">
        <v>1</v>
      </c>
      <c r="AA155" s="68" t="s">
        <v>20</v>
      </c>
      <c r="AB155" s="145" t="s">
        <v>21</v>
      </c>
      <c r="AC155" s="66" t="s">
        <v>24</v>
      </c>
      <c r="AD155" s="66" t="s">
        <v>25</v>
      </c>
      <c r="AE155" s="74" t="s">
        <v>20</v>
      </c>
      <c r="AF155" s="79"/>
      <c r="AG155" s="77" t="s">
        <v>2</v>
      </c>
      <c r="AJ155" s="23">
        <f>AG159</f>
        <v>3050</v>
      </c>
      <c r="AK155" s="23"/>
      <c r="AL155" s="124" t="s">
        <v>59</v>
      </c>
      <c r="AM155" s="124" t="s">
        <v>59</v>
      </c>
      <c r="AN155" s="124" t="s">
        <v>59</v>
      </c>
      <c r="AO155" s="124" t="s">
        <v>60</v>
      </c>
      <c r="AP155" s="124" t="s">
        <v>61</v>
      </c>
      <c r="AQ155" s="124" t="s">
        <v>62</v>
      </c>
      <c r="AT155" s="13"/>
      <c r="AU155" s="13"/>
    </row>
    <row r="156" spans="2:47" x14ac:dyDescent="0.2">
      <c r="B156" s="62"/>
      <c r="C156" s="139" t="s">
        <v>17</v>
      </c>
      <c r="D156" s="162" t="s">
        <v>99</v>
      </c>
      <c r="E156" s="162" t="s">
        <v>100</v>
      </c>
      <c r="F156" s="161" t="s">
        <v>102</v>
      </c>
      <c r="G156" s="34" t="s">
        <v>105</v>
      </c>
      <c r="H156" s="153" t="s">
        <v>106</v>
      </c>
      <c r="I156" s="36" t="s">
        <v>54</v>
      </c>
      <c r="J156" s="36"/>
      <c r="K156" s="51"/>
      <c r="L156" s="37" t="s">
        <v>18</v>
      </c>
      <c r="M156" s="51"/>
      <c r="N156" s="37" t="s">
        <v>18</v>
      </c>
      <c r="O156" s="51"/>
      <c r="P156" s="38" t="s">
        <v>19</v>
      </c>
      <c r="Q156" s="51"/>
      <c r="R156" s="38" t="s">
        <v>19</v>
      </c>
      <c r="S156" s="51"/>
      <c r="T156" s="38" t="s">
        <v>18</v>
      </c>
      <c r="U156" s="51"/>
      <c r="V156" s="36" t="s">
        <v>19</v>
      </c>
      <c r="W156" s="51"/>
      <c r="X156" s="37" t="s">
        <v>19</v>
      </c>
      <c r="Y156" s="51"/>
      <c r="Z156" s="38" t="s">
        <v>18</v>
      </c>
      <c r="AA156" s="51"/>
      <c r="AB156" s="146" t="s">
        <v>18</v>
      </c>
      <c r="AC156" s="36" t="s">
        <v>18</v>
      </c>
      <c r="AD156" s="39" t="s">
        <v>55</v>
      </c>
      <c r="AE156" s="38"/>
      <c r="AF156" s="63"/>
      <c r="AG156" s="78" t="s">
        <v>63</v>
      </c>
      <c r="AJ156" s="23">
        <f>AG159</f>
        <v>3050</v>
      </c>
      <c r="AK156" s="23"/>
      <c r="AL156" s="125" t="s">
        <v>21</v>
      </c>
      <c r="AM156" s="125" t="s">
        <v>24</v>
      </c>
      <c r="AN156" s="125" t="s">
        <v>58</v>
      </c>
      <c r="AO156" s="126" t="s">
        <v>58</v>
      </c>
      <c r="AP156" s="126" t="s">
        <v>58</v>
      </c>
      <c r="AQ156" s="126" t="s">
        <v>58</v>
      </c>
      <c r="AT156" s="13"/>
      <c r="AU156" s="13"/>
    </row>
    <row r="157" spans="2:47" x14ac:dyDescent="0.2">
      <c r="B157" s="62"/>
      <c r="C157" s="140"/>
      <c r="D157" s="40" t="s">
        <v>144</v>
      </c>
      <c r="E157" s="40" t="s">
        <v>130</v>
      </c>
      <c r="F157" s="156" t="s">
        <v>103</v>
      </c>
      <c r="G157" s="166"/>
      <c r="H157" s="86"/>
      <c r="I157" s="45">
        <v>13.3</v>
      </c>
      <c r="J157" s="45"/>
      <c r="K157" s="82">
        <f>INT(IF(J157="E",(IF((AND(I157&gt;10.99)*(I157&lt;14.21)),(14.3-I157)/0.1*10,(IF((AND(I157&gt;6)*(I157&lt;11.01)),(12.65-I157)/0.05*10,0))))+50,(IF((AND(I157&gt;10.99)*(I157&lt;14.21)),(14.3-I157)/0.1*10,(IF((AND(I157&gt;6)*(I157&lt;11.01)),(12.65-I157)/0.05*10,0))))))</f>
        <v>100</v>
      </c>
      <c r="L157" s="45">
        <v>2.66</v>
      </c>
      <c r="M157" s="82">
        <f>INT(IF(L157&lt;1,0,(L157-0.945)/0.055)*10)</f>
        <v>311</v>
      </c>
      <c r="N157" s="48"/>
      <c r="O157" s="82">
        <f>INT(IF(N157&lt;3,0,(N157-2.85)/0.15)*10)</f>
        <v>0</v>
      </c>
      <c r="P157" s="43"/>
      <c r="Q157" s="82">
        <f>INT(IF(P157&lt;5,0,(P157-4)/1)*10)</f>
        <v>0</v>
      </c>
      <c r="R157" s="44"/>
      <c r="S157" s="132">
        <f>INT(IF(R157&lt;30,0,(R157-27)/3)*10)</f>
        <v>0</v>
      </c>
      <c r="T157" s="45"/>
      <c r="U157" s="82">
        <f>INT(IF(T157&lt;2.2,0,(T157-2.135)/0.065)*10)</f>
        <v>0</v>
      </c>
      <c r="V157" s="44"/>
      <c r="W157" s="82">
        <f>INT(IF(V157&lt;5,0,(V157-4.3)/0.7)*10)</f>
        <v>0</v>
      </c>
      <c r="X157" s="34"/>
      <c r="Y157" s="82">
        <f>INT(IF(X157&lt;10,0,(X157-9)/1)*10)</f>
        <v>0</v>
      </c>
      <c r="Z157" s="45">
        <v>13.6</v>
      </c>
      <c r="AA157" s="82">
        <f>INT(IF(Z157&lt;5,0,(Z157-4.25)/0.75)*10)</f>
        <v>124</v>
      </c>
      <c r="AB157" s="144"/>
      <c r="AC157" s="43"/>
      <c r="AD157" s="46"/>
      <c r="AE157" s="110">
        <f>IF(AF157="ANO",(MAX(AL157:AN157)),0)</f>
        <v>0</v>
      </c>
      <c r="AF157" s="115" t="str">
        <f>IF(AND(ISNUMBER(AB157))*((ISNUMBER(AC157)))*(((ISNUMBER(AD157)))),"NE",IF(AND(ISNUMBER(AB157))*((ISNUMBER(AC157))),"NE",IF(AND(ISNUMBER(AB157))*((ISNUMBER(AD157))),"NE",IF(AND(ISNUMBER(AC157))*((ISNUMBER(AD157))),"NE",IF(AND(AB157="")*((AC157=""))*(((AD157=""))),"NE","ANO")))))</f>
        <v>NE</v>
      </c>
      <c r="AG157" s="80">
        <f>SUM(K157+M157+O157+Q157+S157+U157+W157+Y157+AA157+AE157)</f>
        <v>535</v>
      </c>
      <c r="AJ157" s="24">
        <f>AG159</f>
        <v>3050</v>
      </c>
      <c r="AK157" s="24"/>
      <c r="AL157" s="105">
        <f>INT(IF(AB157&lt;25,0,(AB157-23.5)/1.5)*10)</f>
        <v>0</v>
      </c>
      <c r="AM157" s="105">
        <f>INT(IF(AC157&lt;120,0,(AC157-117.6)/2.4)*10)</f>
        <v>0</v>
      </c>
      <c r="AN157" s="105">
        <f>INT(IF(AO157&gt;=441,0,(442.5-AO157)/2.5)*10)</f>
        <v>0</v>
      </c>
      <c r="AO157" s="127" t="str">
        <f>IF(AND(AP157=0,AQ157=0),"",AP157*60+AQ157)</f>
        <v/>
      </c>
      <c r="AP157" s="127">
        <f>HOUR(AD157)</f>
        <v>0</v>
      </c>
      <c r="AQ157" s="127">
        <f>MINUTE(AD157)</f>
        <v>0</v>
      </c>
      <c r="AT157" s="95">
        <f>D155</f>
        <v>0</v>
      </c>
      <c r="AU157" s="94" t="str">
        <f>IF(A157="A","QD","")</f>
        <v/>
      </c>
    </row>
    <row r="158" spans="2:47" x14ac:dyDescent="0.2">
      <c r="B158" s="62"/>
      <c r="C158" s="140"/>
      <c r="D158" s="171"/>
      <c r="E158" s="171" t="s">
        <v>130</v>
      </c>
      <c r="F158" s="157" t="s">
        <v>104</v>
      </c>
      <c r="G158" s="166"/>
      <c r="H158" s="182">
        <f>SUM(G158-G157)</f>
        <v>0</v>
      </c>
      <c r="I158" s="41">
        <v>10.3</v>
      </c>
      <c r="J158" s="41"/>
      <c r="K158" s="82">
        <f>INT(IF(J158="E",(IF((AND(I158&gt;10.99)*(I158&lt;14.21)),(14.3-I158)/0.1*10,(IF((AND(I158&gt;6)*(I158&lt;11.01)),(12.65-I158)/0.05*10,0))))+50,(IF((AND(I158&gt;10.99)*(I158&lt;14.21)),(14.3-I158)/0.1*10,(IF((AND(I158&gt;6)*(I158&lt;11.01)),(12.65-I158)/0.05*10,0))))))</f>
        <v>470</v>
      </c>
      <c r="L158" s="41">
        <v>3.5</v>
      </c>
      <c r="M158" s="82">
        <f>INT(IF(L158&lt;1,0,(L158-0.945)/0.055)*10)</f>
        <v>464</v>
      </c>
      <c r="N158" s="42">
        <v>7.82</v>
      </c>
      <c r="O158" s="82">
        <f>INT(IF(N158&lt;3,0,(N158-2.85)/0.15)*10)</f>
        <v>331</v>
      </c>
      <c r="P158" s="43"/>
      <c r="Q158" s="82">
        <f>INT(IF(P158&lt;5,0,(P158-4)/1)*10)</f>
        <v>0</v>
      </c>
      <c r="R158" s="44"/>
      <c r="S158" s="132">
        <f>INT(IF(R158&lt;30,0,(R158-27)/3)*10)</f>
        <v>0</v>
      </c>
      <c r="T158" s="41"/>
      <c r="U158" s="82">
        <f>INT(IF(T158&lt;2.2,0,(T158-2.135)/0.065)*10)</f>
        <v>0</v>
      </c>
      <c r="V158" s="44"/>
      <c r="W158" s="82">
        <f>INT(IF(V158&lt;5,0,(V158-4.3)/0.7)*10)</f>
        <v>0</v>
      </c>
      <c r="X158" s="34"/>
      <c r="Y158" s="82">
        <f>INT(IF(X158&lt;10,0,(X158-9)/1)*10)</f>
        <v>0</v>
      </c>
      <c r="Z158" s="45"/>
      <c r="AA158" s="82">
        <f>INT(IF(Z158&lt;5,0,(Z158-4.25)/0.75)*10)</f>
        <v>0</v>
      </c>
      <c r="AB158" s="144"/>
      <c r="AC158" s="43"/>
      <c r="AD158" s="59">
        <v>9.0277777777777776E-2</v>
      </c>
      <c r="AE158" s="110">
        <f>IF(AF158="ANO",(MAX(AL158:AN158)),0)</f>
        <v>1250</v>
      </c>
      <c r="AF158" s="115" t="str">
        <f>IF(AND(ISNUMBER(AB158))*((ISNUMBER(AC158)))*(((ISNUMBER(AD158)))),"NE",IF(AND(ISNUMBER(AB158))*((ISNUMBER(AC158))),"NE",IF(AND(ISNUMBER(AB158))*((ISNUMBER(AD158))),"NE",IF(AND(ISNUMBER(AC158))*((ISNUMBER(AD158))),"NE",IF(AND(AB158="")*((AC158=""))*(((AD158=""))),"NE","ANO")))))</f>
        <v>ANO</v>
      </c>
      <c r="AG158" s="81">
        <f>SUM(K158+M158+O158+Q158+S158+U158+W158+Y158+AA158+AE158)</f>
        <v>2515</v>
      </c>
      <c r="AJ158" s="24">
        <f>AG159</f>
        <v>3050</v>
      </c>
      <c r="AK158" s="24"/>
      <c r="AL158" s="105">
        <f>INT(IF(AB158&lt;25,0,(AB158-23.5)/1.5)*10)</f>
        <v>0</v>
      </c>
      <c r="AM158" s="105">
        <f>INT(IF(AC158&lt;120,0,(AC158-117.6)/2.4)*10)</f>
        <v>0</v>
      </c>
      <c r="AN158" s="105">
        <f>INT(IF(AO158&gt;=441,0,(442.5-AO158)/2.5)*10)</f>
        <v>1250</v>
      </c>
      <c r="AO158" s="127">
        <f>IF(AND(AP158=0,AQ158=0),"",AP158*60+AQ158)</f>
        <v>130</v>
      </c>
      <c r="AP158" s="127">
        <f>HOUR(AD158)</f>
        <v>2</v>
      </c>
      <c r="AQ158" s="127">
        <f>MINUTE(AD158)</f>
        <v>10</v>
      </c>
      <c r="AT158" s="95">
        <f>D155</f>
        <v>0</v>
      </c>
      <c r="AU158" s="94" t="str">
        <f>IF(A158="A","QD","")</f>
        <v/>
      </c>
    </row>
    <row r="159" spans="2:47" ht="13.5" thickBot="1" x14ac:dyDescent="0.25">
      <c r="B159" s="62"/>
      <c r="C159" s="141"/>
      <c r="D159" s="49"/>
      <c r="E159" s="49"/>
      <c r="F159" s="160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52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97" t="s">
        <v>101</v>
      </c>
      <c r="AF159" s="189"/>
      <c r="AG159" s="99">
        <f>SUM(AG157:AG158)</f>
        <v>3050</v>
      </c>
      <c r="AJ159" s="22">
        <f>AG159</f>
        <v>3050</v>
      </c>
      <c r="AK159" s="22"/>
      <c r="AL159" s="130"/>
      <c r="AM159" s="130"/>
      <c r="AN159" s="130"/>
      <c r="AO159" s="96"/>
      <c r="AP159" s="96"/>
      <c r="AQ159" s="96"/>
      <c r="AT159" s="18"/>
      <c r="AU159" s="18"/>
    </row>
    <row r="160" spans="2:47" ht="13.5" thickBot="1" x14ac:dyDescent="0.25">
      <c r="B160" s="62"/>
      <c r="C160" s="174"/>
      <c r="D160" s="175"/>
      <c r="E160" s="175"/>
      <c r="F160" s="176"/>
      <c r="G160" s="176"/>
      <c r="H160" s="176"/>
      <c r="I160" s="176"/>
      <c r="J160" s="176"/>
      <c r="K160" s="177"/>
      <c r="L160" s="176"/>
      <c r="M160" s="177"/>
      <c r="N160" s="176"/>
      <c r="O160" s="177"/>
      <c r="P160" s="176"/>
      <c r="Q160" s="177"/>
      <c r="R160" s="176"/>
      <c r="S160" s="177"/>
      <c r="T160" s="176"/>
      <c r="U160" s="177"/>
      <c r="V160" s="178"/>
      <c r="W160" s="177"/>
      <c r="X160" s="176"/>
      <c r="Y160" s="177"/>
      <c r="Z160" s="176"/>
      <c r="AA160" s="177"/>
      <c r="AB160" s="179"/>
      <c r="AC160" s="178"/>
      <c r="AD160" s="178"/>
      <c r="AE160" s="177"/>
      <c r="AF160" s="180"/>
      <c r="AG160" s="181"/>
      <c r="AJ160" s="22">
        <f>AG159</f>
        <v>3050</v>
      </c>
      <c r="AK160" s="22"/>
      <c r="AL160" s="130"/>
      <c r="AM160" s="130"/>
      <c r="AN160" s="130"/>
      <c r="AO160" s="96"/>
      <c r="AP160" s="96"/>
      <c r="AQ160" s="96"/>
      <c r="AT160" s="13"/>
      <c r="AU160" s="13"/>
    </row>
    <row r="161" spans="2:47" x14ac:dyDescent="0.2">
      <c r="B161" s="62" t="s">
        <v>44</v>
      </c>
      <c r="C161" s="138" t="s">
        <v>73</v>
      </c>
      <c r="D161" s="163"/>
      <c r="E161" s="164"/>
      <c r="F161" s="158"/>
      <c r="G161" s="65"/>
      <c r="H161" s="65"/>
      <c r="I161" s="66" t="s">
        <v>10</v>
      </c>
      <c r="J161" s="67"/>
      <c r="K161" s="68" t="s">
        <v>20</v>
      </c>
      <c r="L161" s="69" t="s">
        <v>0</v>
      </c>
      <c r="M161" s="68" t="s">
        <v>20</v>
      </c>
      <c r="N161" s="69" t="s">
        <v>11</v>
      </c>
      <c r="O161" s="68" t="s">
        <v>20</v>
      </c>
      <c r="P161" s="70" t="s">
        <v>12</v>
      </c>
      <c r="Q161" s="68" t="s">
        <v>20</v>
      </c>
      <c r="R161" s="71" t="s">
        <v>22</v>
      </c>
      <c r="S161" s="68" t="s">
        <v>53</v>
      </c>
      <c r="T161" s="70" t="s">
        <v>13</v>
      </c>
      <c r="U161" s="68" t="s">
        <v>20</v>
      </c>
      <c r="V161" s="66" t="s">
        <v>14</v>
      </c>
      <c r="W161" s="68" t="s">
        <v>20</v>
      </c>
      <c r="X161" s="69" t="s">
        <v>34</v>
      </c>
      <c r="Y161" s="68" t="s">
        <v>20</v>
      </c>
      <c r="Z161" s="70" t="s">
        <v>1</v>
      </c>
      <c r="AA161" s="68" t="s">
        <v>20</v>
      </c>
      <c r="AB161" s="145" t="s">
        <v>21</v>
      </c>
      <c r="AC161" s="66" t="s">
        <v>24</v>
      </c>
      <c r="AD161" s="66" t="s">
        <v>25</v>
      </c>
      <c r="AE161" s="74" t="s">
        <v>20</v>
      </c>
      <c r="AF161" s="79"/>
      <c r="AG161" s="77" t="s">
        <v>2</v>
      </c>
      <c r="AJ161" s="23">
        <f>AG165</f>
        <v>2903</v>
      </c>
      <c r="AK161" s="23"/>
      <c r="AL161" s="124" t="s">
        <v>59</v>
      </c>
      <c r="AM161" s="124" t="s">
        <v>59</v>
      </c>
      <c r="AN161" s="124" t="s">
        <v>59</v>
      </c>
      <c r="AO161" s="124" t="s">
        <v>60</v>
      </c>
      <c r="AP161" s="124" t="s">
        <v>61</v>
      </c>
      <c r="AQ161" s="124" t="s">
        <v>62</v>
      </c>
      <c r="AT161" s="15"/>
      <c r="AU161" s="14"/>
    </row>
    <row r="162" spans="2:47" x14ac:dyDescent="0.2">
      <c r="B162" s="62"/>
      <c r="C162" s="139" t="s">
        <v>17</v>
      </c>
      <c r="D162" s="162" t="s">
        <v>99</v>
      </c>
      <c r="E162" s="162" t="s">
        <v>100</v>
      </c>
      <c r="F162" s="161" t="s">
        <v>102</v>
      </c>
      <c r="G162" s="34" t="s">
        <v>105</v>
      </c>
      <c r="H162" s="153" t="s">
        <v>106</v>
      </c>
      <c r="I162" s="36" t="s">
        <v>54</v>
      </c>
      <c r="J162" s="36"/>
      <c r="K162" s="51"/>
      <c r="L162" s="37" t="s">
        <v>18</v>
      </c>
      <c r="M162" s="51"/>
      <c r="N162" s="37" t="s">
        <v>18</v>
      </c>
      <c r="O162" s="51"/>
      <c r="P162" s="38" t="s">
        <v>19</v>
      </c>
      <c r="Q162" s="51"/>
      <c r="R162" s="38" t="s">
        <v>19</v>
      </c>
      <c r="S162" s="51"/>
      <c r="T162" s="38" t="s">
        <v>18</v>
      </c>
      <c r="U162" s="51"/>
      <c r="V162" s="36" t="s">
        <v>19</v>
      </c>
      <c r="W162" s="51"/>
      <c r="X162" s="37" t="s">
        <v>19</v>
      </c>
      <c r="Y162" s="51"/>
      <c r="Z162" s="38" t="s">
        <v>18</v>
      </c>
      <c r="AA162" s="51"/>
      <c r="AB162" s="146" t="s">
        <v>18</v>
      </c>
      <c r="AC162" s="36" t="s">
        <v>18</v>
      </c>
      <c r="AD162" s="39" t="s">
        <v>55</v>
      </c>
      <c r="AE162" s="38"/>
      <c r="AF162" s="63"/>
      <c r="AG162" s="78" t="s">
        <v>63</v>
      </c>
      <c r="AJ162" s="23">
        <f>AG165</f>
        <v>2903</v>
      </c>
      <c r="AK162" s="23"/>
      <c r="AL162" s="125" t="s">
        <v>21</v>
      </c>
      <c r="AM162" s="125" t="s">
        <v>24</v>
      </c>
      <c r="AN162" s="125" t="s">
        <v>58</v>
      </c>
      <c r="AO162" s="126" t="s">
        <v>58</v>
      </c>
      <c r="AP162" s="126" t="s">
        <v>58</v>
      </c>
      <c r="AQ162" s="126" t="s">
        <v>58</v>
      </c>
      <c r="AT162" s="15"/>
      <c r="AU162" s="14"/>
    </row>
    <row r="163" spans="2:47" x14ac:dyDescent="0.2">
      <c r="B163" s="62"/>
      <c r="C163" s="140"/>
      <c r="D163" s="40" t="s">
        <v>149</v>
      </c>
      <c r="E163" s="40" t="s">
        <v>150</v>
      </c>
      <c r="F163" s="156" t="s">
        <v>103</v>
      </c>
      <c r="G163" s="166"/>
      <c r="H163" s="86"/>
      <c r="I163" s="45">
        <v>12.2</v>
      </c>
      <c r="J163" s="45"/>
      <c r="K163" s="82">
        <f>INT(IF(J163="E",(IF((AND(I163&gt;10.99)*(I163&lt;14.21)),(14.3-I163)/0.1*10,(IF((AND(I163&gt;6)*(I163&lt;11.01)),(12.65-I163)/0.05*10,0))))+50,(IF((AND(I163&gt;10.99)*(I163&lt;14.21)),(14.3-I163)/0.1*10,(IF((AND(I163&gt;6)*(I163&lt;11.01)),(12.65-I163)/0.05*10,0))))))</f>
        <v>210</v>
      </c>
      <c r="L163" s="45">
        <v>2.93</v>
      </c>
      <c r="M163" s="82">
        <f>INT(IF(L163&lt;1,0,(L163-0.945)/0.055)*10)</f>
        <v>360</v>
      </c>
      <c r="N163" s="48"/>
      <c r="O163" s="82">
        <f>INT(IF(N163&lt;3,0,(N163-2.85)/0.15)*10)</f>
        <v>0</v>
      </c>
      <c r="P163" s="43"/>
      <c r="Q163" s="82">
        <f>INT(IF(P163&lt;5,0,(P163-4)/1)*10)</f>
        <v>0</v>
      </c>
      <c r="R163" s="44"/>
      <c r="S163" s="132">
        <f>INT(IF(R163&lt;30,0,(R163-27)/3)*10)</f>
        <v>0</v>
      </c>
      <c r="T163" s="45"/>
      <c r="U163" s="82">
        <f>INT(IF(T163&lt;2.2,0,(T163-2.135)/0.065)*10)</f>
        <v>0</v>
      </c>
      <c r="V163" s="44"/>
      <c r="W163" s="82">
        <f>INT(IF(V163&lt;5,0,(V163-4.3)/0.7)*10)</f>
        <v>0</v>
      </c>
      <c r="X163" s="34"/>
      <c r="Y163" s="82">
        <f>INT(IF(X163&lt;10,0,(X163-9)/1)*10)</f>
        <v>0</v>
      </c>
      <c r="Z163" s="45">
        <v>16.899999999999999</v>
      </c>
      <c r="AA163" s="82">
        <f>INT(IF(Z163&lt;5,0,(Z163-4.25)/0.75)*10)</f>
        <v>168</v>
      </c>
      <c r="AB163" s="144"/>
      <c r="AC163" s="43"/>
      <c r="AD163" s="46"/>
      <c r="AE163" s="110">
        <f>IF(AF163="ANO",(MAX(AL163:AN163)),0)</f>
        <v>0</v>
      </c>
      <c r="AF163" s="115" t="str">
        <f>IF(AND(ISNUMBER(AB163))*((ISNUMBER(AC163)))*(((ISNUMBER(AD163)))),"NE",IF(AND(ISNUMBER(AB163))*((ISNUMBER(AC163))),"NE",IF(AND(ISNUMBER(AB163))*((ISNUMBER(AD163))),"NE",IF(AND(ISNUMBER(AC163))*((ISNUMBER(AD163))),"NE",IF(AND(AB163="")*((AC163=""))*(((AD163=""))),"NE","ANO")))))</f>
        <v>NE</v>
      </c>
      <c r="AG163" s="80">
        <f>SUM(K163+M163+O163+Q163+S163+U163+W163+Y163+AA163+AE163)</f>
        <v>738</v>
      </c>
      <c r="AH163" s="28"/>
      <c r="AJ163" s="24">
        <f>AG165</f>
        <v>2903</v>
      </c>
      <c r="AK163" s="24"/>
      <c r="AL163" s="105">
        <f>INT(IF(AB163&lt;25,0,(AB163-23.5)/1.5)*10)</f>
        <v>0</v>
      </c>
      <c r="AM163" s="105">
        <f>INT(IF(AC163&lt;120,0,(AC163-117.6)/2.4)*10)</f>
        <v>0</v>
      </c>
      <c r="AN163" s="105">
        <f>INT(IF(AO163&gt;=441,0,(442.5-AO163)/2.5)*10)</f>
        <v>0</v>
      </c>
      <c r="AO163" s="127" t="str">
        <f>IF(AND(AP163=0,AQ163=0),"",AP163*60+AQ163)</f>
        <v/>
      </c>
      <c r="AP163" s="127">
        <f>HOUR(AD163)</f>
        <v>0</v>
      </c>
      <c r="AQ163" s="127">
        <f>MINUTE(AD163)</f>
        <v>0</v>
      </c>
      <c r="AT163" s="95">
        <f>D161</f>
        <v>0</v>
      </c>
      <c r="AU163" s="94" t="str">
        <f>IF(A163="A","QD","")</f>
        <v/>
      </c>
    </row>
    <row r="164" spans="2:47" x14ac:dyDescent="0.2">
      <c r="B164" s="62"/>
      <c r="C164" s="140"/>
      <c r="D164" s="47"/>
      <c r="E164" s="47" t="s">
        <v>151</v>
      </c>
      <c r="F164" s="157" t="s">
        <v>104</v>
      </c>
      <c r="G164" s="166"/>
      <c r="H164" s="182">
        <f>SUM(G164-G163)</f>
        <v>0</v>
      </c>
      <c r="I164" s="41">
        <v>11.3</v>
      </c>
      <c r="J164" s="41"/>
      <c r="K164" s="82">
        <f>INT(IF(J164="E",(IF((AND(I164&gt;10.99)*(I164&lt;14.21)),(14.3-I164)/0.1*10,(IF((AND(I164&gt;6)*(I164&lt;11.01)),(12.65-I164)/0.05*10,0))))+50,(IF((AND(I164&gt;10.99)*(I164&lt;14.21)),(14.3-I164)/0.1*10,(IF((AND(I164&gt;6)*(I164&lt;11.01)),(12.65-I164)/0.05*10,0))))))</f>
        <v>300</v>
      </c>
      <c r="L164" s="41">
        <v>3.15</v>
      </c>
      <c r="M164" s="82">
        <f>INT(IF(L164&lt;1,0,(L164-0.945)/0.055)*10)</f>
        <v>400</v>
      </c>
      <c r="N164" s="42">
        <v>7.82</v>
      </c>
      <c r="O164" s="82">
        <f>INT(IF(N164&lt;3,0,(N164-2.85)/0.15)*10)</f>
        <v>331</v>
      </c>
      <c r="P164" s="43"/>
      <c r="Q164" s="82">
        <f>INT(IF(P164&lt;5,0,(P164-4)/1)*10)</f>
        <v>0</v>
      </c>
      <c r="R164" s="44"/>
      <c r="S164" s="132">
        <f>INT(IF(R164&lt;30,0,(R164-27)/3)*10)</f>
        <v>0</v>
      </c>
      <c r="T164" s="41"/>
      <c r="U164" s="82">
        <f>INT(IF(T164&lt;2.2,0,(T164-2.135)/0.065)*10)</f>
        <v>0</v>
      </c>
      <c r="V164" s="44"/>
      <c r="W164" s="82">
        <f>INT(IF(V164&lt;5,0,(V164-4.3)/0.7)*10)</f>
        <v>0</v>
      </c>
      <c r="X164" s="34"/>
      <c r="Y164" s="82">
        <f>INT(IF(X164&lt;10,0,(X164-9)/1)*10)</f>
        <v>0</v>
      </c>
      <c r="Z164" s="45"/>
      <c r="AA164" s="82">
        <f>INT(IF(Z164&lt;5,0,(Z164-4.25)/0.75)*10)</f>
        <v>0</v>
      </c>
      <c r="AB164" s="144"/>
      <c r="AC164" s="43"/>
      <c r="AD164" s="59">
        <v>0.11041666666666666</v>
      </c>
      <c r="AE164" s="110">
        <f>IF(AF164="ANO",(MAX(AL164:AN164)),0)</f>
        <v>1134</v>
      </c>
      <c r="AF164" s="115" t="str">
        <f>IF(AND(ISNUMBER(AB164))*((ISNUMBER(AC164)))*(((ISNUMBER(AD164)))),"NE",IF(AND(ISNUMBER(AB164))*((ISNUMBER(AC164))),"NE",IF(AND(ISNUMBER(AB164))*((ISNUMBER(AD164))),"NE",IF(AND(ISNUMBER(AC164))*((ISNUMBER(AD164))),"NE",IF(AND(AB164="")*((AC164=""))*(((AD164=""))),"NE","ANO")))))</f>
        <v>ANO</v>
      </c>
      <c r="AG164" s="81">
        <f>SUM(K164+M164+O164+Q164+S164+U164+W164+Y164+AA164+AE164)</f>
        <v>2165</v>
      </c>
      <c r="AH164" s="28"/>
      <c r="AJ164" s="24">
        <f>AG165</f>
        <v>2903</v>
      </c>
      <c r="AK164" s="24"/>
      <c r="AL164" s="105">
        <f>INT(IF(AB164&lt;25,0,(AB164-23.5)/1.5)*10)</f>
        <v>0</v>
      </c>
      <c r="AM164" s="105">
        <f>INT(IF(AC164&lt;120,0,(AC164-117.6)/2.4)*10)</f>
        <v>0</v>
      </c>
      <c r="AN164" s="105">
        <f>INT(IF(AO164&gt;=441,0,(442.5-AO164)/2.5)*10)</f>
        <v>1134</v>
      </c>
      <c r="AO164" s="127">
        <f>IF(AND(AP164=0,AQ164=0),"",AP164*60+AQ164)</f>
        <v>159</v>
      </c>
      <c r="AP164" s="127">
        <f>HOUR(AD164)</f>
        <v>2</v>
      </c>
      <c r="AQ164" s="127">
        <f>MINUTE(AD164)</f>
        <v>39</v>
      </c>
      <c r="AT164" s="95">
        <f>D161</f>
        <v>0</v>
      </c>
      <c r="AU164" s="94" t="str">
        <f>IF(A164="A","QD","")</f>
        <v/>
      </c>
    </row>
    <row r="165" spans="2:47" ht="13.5" thickBot="1" x14ac:dyDescent="0.25">
      <c r="B165" s="62"/>
      <c r="C165" s="141"/>
      <c r="D165" s="49"/>
      <c r="E165" s="49"/>
      <c r="F165" s="160"/>
      <c r="G165" s="49"/>
      <c r="H165" s="49"/>
      <c r="I165" s="49"/>
      <c r="J165" s="49"/>
      <c r="K165" s="50"/>
      <c r="L165" s="49"/>
      <c r="M165" s="50"/>
      <c r="N165" s="188"/>
      <c r="O165" s="50"/>
      <c r="P165" s="188"/>
      <c r="Q165" s="50"/>
      <c r="R165" s="188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97" t="s">
        <v>101</v>
      </c>
      <c r="AF165" s="98"/>
      <c r="AG165" s="99">
        <f>SUM(AG163:AG164)</f>
        <v>2903</v>
      </c>
      <c r="AJ165" s="22">
        <f>AG165</f>
        <v>2903</v>
      </c>
      <c r="AK165" s="22"/>
      <c r="AL165" s="130"/>
      <c r="AM165" s="130"/>
      <c r="AN165" s="130"/>
      <c r="AO165" s="96"/>
      <c r="AP165" s="96"/>
      <c r="AQ165" s="96"/>
    </row>
    <row r="166" spans="2:47" ht="13.5" thickBot="1" x14ac:dyDescent="0.25">
      <c r="B166" s="62"/>
      <c r="C166" s="174"/>
      <c r="D166" s="175"/>
      <c r="E166" s="175"/>
      <c r="F166" s="176"/>
      <c r="G166" s="176"/>
      <c r="H166" s="176"/>
      <c r="I166" s="176"/>
      <c r="J166" s="176"/>
      <c r="K166" s="177"/>
      <c r="L166" s="176"/>
      <c r="M166" s="177"/>
      <c r="N166" s="176"/>
      <c r="O166" s="177"/>
      <c r="P166" s="176"/>
      <c r="Q166" s="177"/>
      <c r="R166" s="176"/>
      <c r="S166" s="177"/>
      <c r="T166" s="176"/>
      <c r="U166" s="177"/>
      <c r="V166" s="178"/>
      <c r="W166" s="177"/>
      <c r="X166" s="176"/>
      <c r="Y166" s="177"/>
      <c r="Z166" s="176"/>
      <c r="AA166" s="177"/>
      <c r="AB166" s="179"/>
      <c r="AC166" s="178"/>
      <c r="AD166" s="178"/>
      <c r="AE166" s="177"/>
      <c r="AF166" s="180"/>
      <c r="AG166" s="181"/>
      <c r="AJ166" s="22">
        <f>AG165</f>
        <v>2903</v>
      </c>
      <c r="AK166" s="22"/>
      <c r="AL166" s="130"/>
      <c r="AM166" s="130"/>
      <c r="AN166" s="130"/>
      <c r="AO166" s="96"/>
      <c r="AP166" s="96"/>
      <c r="AQ166" s="96"/>
    </row>
    <row r="167" spans="2:47" x14ac:dyDescent="0.2">
      <c r="B167" s="62" t="s">
        <v>45</v>
      </c>
      <c r="C167" s="138" t="s">
        <v>82</v>
      </c>
      <c r="D167" s="150"/>
      <c r="E167" s="152"/>
      <c r="F167" s="149"/>
      <c r="G167" s="65"/>
      <c r="H167" s="65"/>
      <c r="I167" s="66" t="s">
        <v>10</v>
      </c>
      <c r="J167" s="67"/>
      <c r="K167" s="68" t="s">
        <v>20</v>
      </c>
      <c r="L167" s="69" t="s">
        <v>0</v>
      </c>
      <c r="M167" s="68" t="s">
        <v>20</v>
      </c>
      <c r="N167" s="69" t="s">
        <v>11</v>
      </c>
      <c r="O167" s="68" t="s">
        <v>20</v>
      </c>
      <c r="P167" s="70" t="s">
        <v>12</v>
      </c>
      <c r="Q167" s="68" t="s">
        <v>20</v>
      </c>
      <c r="R167" s="71" t="s">
        <v>22</v>
      </c>
      <c r="S167" s="74" t="s">
        <v>23</v>
      </c>
      <c r="T167" s="70" t="s">
        <v>13</v>
      </c>
      <c r="U167" s="68" t="s">
        <v>20</v>
      </c>
      <c r="V167" s="66" t="s">
        <v>14</v>
      </c>
      <c r="W167" s="68" t="s">
        <v>20</v>
      </c>
      <c r="X167" s="69" t="s">
        <v>34</v>
      </c>
      <c r="Y167" s="68" t="s">
        <v>20</v>
      </c>
      <c r="Z167" s="70" t="s">
        <v>1</v>
      </c>
      <c r="AA167" s="68" t="s">
        <v>20</v>
      </c>
      <c r="AB167" s="145" t="s">
        <v>21</v>
      </c>
      <c r="AC167" s="66" t="s">
        <v>24</v>
      </c>
      <c r="AD167" s="66" t="s">
        <v>25</v>
      </c>
      <c r="AE167" s="74" t="s">
        <v>20</v>
      </c>
      <c r="AF167" s="79"/>
      <c r="AG167" s="77" t="s">
        <v>2</v>
      </c>
      <c r="AJ167" s="23">
        <f>AG171</f>
        <v>2888</v>
      </c>
      <c r="AK167" s="23"/>
      <c r="AL167" s="124" t="s">
        <v>59</v>
      </c>
      <c r="AM167" s="124" t="s">
        <v>59</v>
      </c>
      <c r="AN167" s="124" t="s">
        <v>59</v>
      </c>
      <c r="AO167" s="124" t="s">
        <v>60</v>
      </c>
      <c r="AP167" s="124" t="s">
        <v>61</v>
      </c>
      <c r="AQ167" s="124" t="s">
        <v>62</v>
      </c>
      <c r="AU167" s="13"/>
    </row>
    <row r="168" spans="2:47" x14ac:dyDescent="0.2">
      <c r="B168" s="62"/>
      <c r="C168" s="139" t="s">
        <v>17</v>
      </c>
      <c r="D168" s="162" t="s">
        <v>99</v>
      </c>
      <c r="E168" s="162" t="s">
        <v>100</v>
      </c>
      <c r="F168" s="161" t="s">
        <v>102</v>
      </c>
      <c r="G168" s="34" t="s">
        <v>105</v>
      </c>
      <c r="H168" s="153" t="s">
        <v>106</v>
      </c>
      <c r="I168" s="36" t="s">
        <v>54</v>
      </c>
      <c r="J168" s="36"/>
      <c r="K168" s="51"/>
      <c r="L168" s="37" t="s">
        <v>18</v>
      </c>
      <c r="M168" s="51"/>
      <c r="N168" s="37" t="s">
        <v>18</v>
      </c>
      <c r="O168" s="51"/>
      <c r="P168" s="38" t="s">
        <v>19</v>
      </c>
      <c r="Q168" s="51"/>
      <c r="R168" s="38" t="s">
        <v>19</v>
      </c>
      <c r="S168" s="38"/>
      <c r="T168" s="38" t="s">
        <v>18</v>
      </c>
      <c r="U168" s="51"/>
      <c r="V168" s="36" t="s">
        <v>19</v>
      </c>
      <c r="W168" s="51"/>
      <c r="X168" s="37" t="s">
        <v>19</v>
      </c>
      <c r="Y168" s="51"/>
      <c r="Z168" s="38" t="s">
        <v>18</v>
      </c>
      <c r="AA168" s="51"/>
      <c r="AB168" s="146" t="s">
        <v>18</v>
      </c>
      <c r="AC168" s="36" t="s">
        <v>18</v>
      </c>
      <c r="AD168" s="39" t="s">
        <v>55</v>
      </c>
      <c r="AE168" s="38"/>
      <c r="AF168" s="63"/>
      <c r="AG168" s="78" t="s">
        <v>63</v>
      </c>
      <c r="AJ168" s="23">
        <f>AG171</f>
        <v>2888</v>
      </c>
      <c r="AK168" s="23"/>
      <c r="AL168" s="125" t="s">
        <v>21</v>
      </c>
      <c r="AM168" s="125" t="s">
        <v>24</v>
      </c>
      <c r="AN168" s="125" t="s">
        <v>58</v>
      </c>
      <c r="AO168" s="126" t="s">
        <v>58</v>
      </c>
      <c r="AP168" s="126" t="s">
        <v>58</v>
      </c>
      <c r="AQ168" s="126" t="s">
        <v>58</v>
      </c>
      <c r="AU168" s="13"/>
    </row>
    <row r="169" spans="2:47" x14ac:dyDescent="0.2">
      <c r="B169" s="62"/>
      <c r="C169" s="140"/>
      <c r="D169" s="40" t="s">
        <v>159</v>
      </c>
      <c r="E169" s="40" t="s">
        <v>131</v>
      </c>
      <c r="F169" s="156" t="s">
        <v>103</v>
      </c>
      <c r="G169" s="166"/>
      <c r="H169" s="86"/>
      <c r="I169" s="45">
        <v>10.5</v>
      </c>
      <c r="J169" s="45"/>
      <c r="K169" s="82">
        <f>INT(IF(J169="E",(IF((AND(I169&gt;10.99)*(I169&lt;14.21)),(14.3-I169)/0.1*10,(IF((AND(I169&gt;6)*(I169&lt;11.01)),(12.65-I169)/0.05*10,0))))+50,(IF((AND(I169&gt;10.99)*(I169&lt;14.21)),(14.3-I169)/0.1*10,(IF((AND(I169&gt;6)*(I169&lt;11.01)),(12.65-I169)/0.05*10,0))))))</f>
        <v>430</v>
      </c>
      <c r="L169" s="45">
        <v>3.69</v>
      </c>
      <c r="M169" s="82">
        <f>INT(IF(L169&lt;1,0,(L169-0.945)/0.055)*10)</f>
        <v>499</v>
      </c>
      <c r="N169" s="48"/>
      <c r="O169" s="82">
        <f>INT(IF(N169&lt;3,0,(N169-2.85)/0.15)*10)</f>
        <v>0</v>
      </c>
      <c r="P169" s="43"/>
      <c r="Q169" s="82">
        <f>INT(IF(P169&lt;5,0,(P169-4)/1)*10)</f>
        <v>0</v>
      </c>
      <c r="R169" s="44"/>
      <c r="S169" s="132">
        <f>INT(IF(R169&lt;30,0,(R169-27)/3)*10)</f>
        <v>0</v>
      </c>
      <c r="T169" s="45"/>
      <c r="U169" s="82">
        <f>INT(IF(T169&lt;2.2,0,(T169-2.135)/0.065)*10)</f>
        <v>0</v>
      </c>
      <c r="V169" s="44"/>
      <c r="W169" s="82">
        <f>INT(IF(V169&lt;5,0,(V169-4.3)/0.7)*10)</f>
        <v>0</v>
      </c>
      <c r="X169" s="34"/>
      <c r="Y169" s="82">
        <f>INT(IF(X169&lt;10,0,(X169-9)/1)*10)</f>
        <v>0</v>
      </c>
      <c r="Z169" s="45">
        <v>20.2</v>
      </c>
      <c r="AA169" s="82">
        <f>INT(IF(Z169&lt;5,0,(Z169-4.25)/0.75)*10)</f>
        <v>212</v>
      </c>
      <c r="AB169" s="144"/>
      <c r="AC169" s="43"/>
      <c r="AD169" s="46"/>
      <c r="AE169" s="110">
        <f>IF(AF169="ANO",(MAX(AL169:AN169)),0)</f>
        <v>0</v>
      </c>
      <c r="AF169" s="115" t="str">
        <f>IF(AND(ISNUMBER(AB169))*((ISNUMBER(AC169)))*(((ISNUMBER(AD169)))),"NE",IF(AND(ISNUMBER(AB169))*((ISNUMBER(AC169))),"NE",IF(AND(ISNUMBER(AB169))*((ISNUMBER(AD169))),"NE",IF(AND(ISNUMBER(AC169))*((ISNUMBER(AD169))),"NE",IF(AND(AB169="")*((AC169=""))*(((AD169=""))),"NE","ANO")))))</f>
        <v>NE</v>
      </c>
      <c r="AG169" s="80">
        <f>SUM(K169+M169+O169+Q169+S169+U169+W169+Y169+AA169+AE169)</f>
        <v>1141</v>
      </c>
      <c r="AJ169" s="24">
        <f>AG171</f>
        <v>2888</v>
      </c>
      <c r="AK169" s="24"/>
      <c r="AL169" s="105">
        <f>INT(IF(AB169&lt;25,0,(AB169-23.5)/1.5)*10)</f>
        <v>0</v>
      </c>
      <c r="AM169" s="105">
        <f>INT(IF(AC169&lt;120,0,(AC169-117.6)/2.4)*10)</f>
        <v>0</v>
      </c>
      <c r="AN169" s="105">
        <f>INT(IF(AO169&gt;=441,0,(442.5-AO169)/2.5)*10)</f>
        <v>0</v>
      </c>
      <c r="AO169" s="127" t="str">
        <f>IF(AND(AP169=0,AQ169=0),"",AP169*60+AQ169)</f>
        <v/>
      </c>
      <c r="AP169" s="127">
        <f>HOUR(AD169)</f>
        <v>0</v>
      </c>
      <c r="AQ169" s="127">
        <f>MINUTE(AD169)</f>
        <v>0</v>
      </c>
      <c r="AT169" s="95">
        <f>D167</f>
        <v>0</v>
      </c>
      <c r="AU169" s="94" t="str">
        <f>IF(A169="A","QD","")</f>
        <v/>
      </c>
    </row>
    <row r="170" spans="2:47" x14ac:dyDescent="0.2">
      <c r="B170" s="62"/>
      <c r="C170" s="140"/>
      <c r="D170" s="47"/>
      <c r="E170" s="47" t="s">
        <v>130</v>
      </c>
      <c r="F170" s="157" t="s">
        <v>104</v>
      </c>
      <c r="G170" s="166"/>
      <c r="H170" s="182">
        <f>SUM(G170-G169)</f>
        <v>0</v>
      </c>
      <c r="I170" s="41">
        <v>13.5</v>
      </c>
      <c r="J170" s="41"/>
      <c r="K170" s="82">
        <f>INT(IF(J170="E",(IF((AND(I170&gt;10.99)*(I170&lt;14.21)),(14.3-I170)/0.1*10,(IF((AND(I170&gt;6)*(I170&lt;11.01)),(12.65-I170)/0.05*10,0))))+50,(IF((AND(I170&gt;10.99)*(I170&lt;14.21)),(14.3-I170)/0.1*10,(IF((AND(I170&gt;6)*(I170&lt;11.01)),(12.65-I170)/0.05*10,0))))))</f>
        <v>80</v>
      </c>
      <c r="L170" s="41">
        <v>2.7</v>
      </c>
      <c r="M170" s="82">
        <f>INT(IF(L170&lt;1,0,(L170-0.945)/0.055)*10)</f>
        <v>319</v>
      </c>
      <c r="N170" s="42">
        <v>6.54</v>
      </c>
      <c r="O170" s="82">
        <f>INT(IF(N170&lt;3,0,(N170-2.85)/0.15)*10)</f>
        <v>246</v>
      </c>
      <c r="P170" s="43"/>
      <c r="Q170" s="82">
        <f>INT(IF(P170&lt;5,0,(P170-4)/1)*10)</f>
        <v>0</v>
      </c>
      <c r="R170" s="44"/>
      <c r="S170" s="132">
        <f>INT(IF(R170&lt;30,0,(R170-27)/3)*10)</f>
        <v>0</v>
      </c>
      <c r="T170" s="41"/>
      <c r="U170" s="82">
        <f>INT(IF(T170&lt;2.2,0,(T170-2.135)/0.065)*10)</f>
        <v>0</v>
      </c>
      <c r="V170" s="44"/>
      <c r="W170" s="82">
        <f>INT(IF(V170&lt;5,0,(V170-4.3)/0.7)*10)</f>
        <v>0</v>
      </c>
      <c r="X170" s="34"/>
      <c r="Y170" s="82">
        <f>INT(IF(X170&lt;10,0,(X170-9)/1)*10)</f>
        <v>0</v>
      </c>
      <c r="Z170" s="45"/>
      <c r="AA170" s="82">
        <f>INT(IF(Z170&lt;5,0,(Z170-4.25)/0.75)*10)</f>
        <v>0</v>
      </c>
      <c r="AB170" s="144"/>
      <c r="AC170" s="43"/>
      <c r="AD170" s="59">
        <v>0.11597222222222221</v>
      </c>
      <c r="AE170" s="110">
        <f>IF(AF170="ANO",(MAX(AL170:AN170)),0)</f>
        <v>1102</v>
      </c>
      <c r="AF170" s="115" t="str">
        <f>IF(AND(ISNUMBER(AB170))*((ISNUMBER(AC170)))*(((ISNUMBER(AD170)))),"NE",IF(AND(ISNUMBER(AB170))*((ISNUMBER(AC170))),"NE",IF(AND(ISNUMBER(AB170))*((ISNUMBER(AD170))),"NE",IF(AND(ISNUMBER(AC170))*((ISNUMBER(AD170))),"NE",IF(AND(AB170="")*((AC170=""))*(((AD170=""))),"NE","ANO")))))</f>
        <v>ANO</v>
      </c>
      <c r="AG170" s="81">
        <f>SUM(K170+M170+O170+Q170+S170+U170+W170+Y170+AA170+AE170)</f>
        <v>1747</v>
      </c>
      <c r="AJ170" s="24">
        <f>AG171</f>
        <v>2888</v>
      </c>
      <c r="AK170" s="24"/>
      <c r="AL170" s="105">
        <f>INT(IF(AB170&lt;25,0,(AB170-23.5)/1.5)*10)</f>
        <v>0</v>
      </c>
      <c r="AM170" s="105">
        <f>INT(IF(AC170&lt;120,0,(AC170-117.6)/2.4)*10)</f>
        <v>0</v>
      </c>
      <c r="AN170" s="105">
        <f>INT(IF(AO170&gt;=441,0,(442.5-AO170)/2.5)*10)</f>
        <v>1102</v>
      </c>
      <c r="AO170" s="127">
        <f>IF(AND(AP170=0,AQ170=0),"",AP170*60+AQ170)</f>
        <v>167</v>
      </c>
      <c r="AP170" s="127">
        <f>HOUR(AD170)</f>
        <v>2</v>
      </c>
      <c r="AQ170" s="127">
        <f>MINUTE(AD170)</f>
        <v>47</v>
      </c>
      <c r="AT170" s="95">
        <f>D167</f>
        <v>0</v>
      </c>
      <c r="AU170" s="94" t="str">
        <f>IF(A170="A","QD","")</f>
        <v/>
      </c>
    </row>
    <row r="171" spans="2:47" ht="13.5" thickBot="1" x14ac:dyDescent="0.25">
      <c r="B171" s="62"/>
      <c r="C171" s="141"/>
      <c r="D171" s="49"/>
      <c r="E171" s="49"/>
      <c r="F171" s="160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97" t="s">
        <v>101</v>
      </c>
      <c r="AF171" s="98"/>
      <c r="AG171" s="99">
        <f>SUM(AG169:AG170)</f>
        <v>2888</v>
      </c>
      <c r="AJ171" s="22">
        <f>AG171</f>
        <v>2888</v>
      </c>
      <c r="AK171" s="22"/>
      <c r="AL171" s="22"/>
      <c r="AM171" s="22"/>
      <c r="AN171" s="22"/>
      <c r="AP171" s="13"/>
      <c r="AQ171" s="16"/>
      <c r="AT171" s="18"/>
      <c r="AU171" s="18"/>
    </row>
    <row r="172" spans="2:47" ht="13.5" thickBot="1" x14ac:dyDescent="0.25">
      <c r="B172" s="62"/>
      <c r="C172" s="174"/>
      <c r="D172" s="175"/>
      <c r="E172" s="175"/>
      <c r="F172" s="176"/>
      <c r="G172" s="176"/>
      <c r="H172" s="176"/>
      <c r="I172" s="176"/>
      <c r="J172" s="176"/>
      <c r="K172" s="177"/>
      <c r="L172" s="176"/>
      <c r="M172" s="177"/>
      <c r="N172" s="176"/>
      <c r="O172" s="177"/>
      <c r="P172" s="176"/>
      <c r="Q172" s="177"/>
      <c r="R172" s="176"/>
      <c r="S172" s="177"/>
      <c r="T172" s="176"/>
      <c r="U172" s="177"/>
      <c r="V172" s="178"/>
      <c r="W172" s="177"/>
      <c r="X172" s="176"/>
      <c r="Y172" s="177"/>
      <c r="Z172" s="176"/>
      <c r="AA172" s="177"/>
      <c r="AB172" s="179"/>
      <c r="AC172" s="178"/>
      <c r="AD172" s="178"/>
      <c r="AE172" s="177"/>
      <c r="AF172" s="180"/>
      <c r="AG172" s="181"/>
      <c r="AJ172" s="22">
        <f>AG171</f>
        <v>2888</v>
      </c>
      <c r="AK172" s="22"/>
      <c r="AL172" s="22"/>
      <c r="AM172" s="22"/>
      <c r="AN172" s="22"/>
      <c r="AP172" s="13"/>
      <c r="AQ172" s="13"/>
      <c r="AT172" s="13"/>
      <c r="AU172" s="13"/>
    </row>
    <row r="173" spans="2:47" x14ac:dyDescent="0.2">
      <c r="B173" s="62" t="s">
        <v>46</v>
      </c>
      <c r="C173" s="138" t="s">
        <v>97</v>
      </c>
      <c r="D173" s="150"/>
      <c r="E173" s="152"/>
      <c r="F173" s="158"/>
      <c r="G173" s="65"/>
      <c r="H173" s="65"/>
      <c r="I173" s="66" t="s">
        <v>10</v>
      </c>
      <c r="J173" s="67"/>
      <c r="K173" s="68" t="s">
        <v>20</v>
      </c>
      <c r="L173" s="69" t="s">
        <v>0</v>
      </c>
      <c r="M173" s="68" t="s">
        <v>20</v>
      </c>
      <c r="N173" s="69" t="s">
        <v>11</v>
      </c>
      <c r="O173" s="68" t="s">
        <v>20</v>
      </c>
      <c r="P173" s="70" t="s">
        <v>12</v>
      </c>
      <c r="Q173" s="68" t="s">
        <v>20</v>
      </c>
      <c r="R173" s="71" t="s">
        <v>22</v>
      </c>
      <c r="S173" s="74" t="s">
        <v>23</v>
      </c>
      <c r="T173" s="70" t="s">
        <v>13</v>
      </c>
      <c r="U173" s="68" t="s">
        <v>20</v>
      </c>
      <c r="V173" s="66" t="s">
        <v>14</v>
      </c>
      <c r="W173" s="68" t="s">
        <v>20</v>
      </c>
      <c r="X173" s="69" t="s">
        <v>34</v>
      </c>
      <c r="Y173" s="68" t="s">
        <v>20</v>
      </c>
      <c r="Z173" s="70" t="s">
        <v>1</v>
      </c>
      <c r="AA173" s="68" t="s">
        <v>20</v>
      </c>
      <c r="AB173" s="145" t="s">
        <v>21</v>
      </c>
      <c r="AC173" s="66" t="s">
        <v>24</v>
      </c>
      <c r="AD173" s="66" t="s">
        <v>25</v>
      </c>
      <c r="AE173" s="74" t="s">
        <v>20</v>
      </c>
      <c r="AF173" s="79"/>
      <c r="AG173" s="77" t="s">
        <v>2</v>
      </c>
      <c r="AH173" s="4"/>
      <c r="AJ173" s="23">
        <f>AG177</f>
        <v>2722</v>
      </c>
      <c r="AK173" s="23"/>
      <c r="AL173" s="124" t="s">
        <v>59</v>
      </c>
      <c r="AM173" s="124" t="s">
        <v>59</v>
      </c>
      <c r="AN173" s="124" t="s">
        <v>59</v>
      </c>
      <c r="AO173" s="124" t="s">
        <v>60</v>
      </c>
      <c r="AP173" s="124" t="s">
        <v>61</v>
      </c>
      <c r="AQ173" s="124" t="s">
        <v>62</v>
      </c>
      <c r="AT173" s="15"/>
      <c r="AU173" s="14"/>
    </row>
    <row r="174" spans="2:47" x14ac:dyDescent="0.2">
      <c r="B174" s="62"/>
      <c r="C174" s="139" t="s">
        <v>17</v>
      </c>
      <c r="D174" s="162" t="s">
        <v>99</v>
      </c>
      <c r="E174" s="162" t="s">
        <v>100</v>
      </c>
      <c r="F174" s="161" t="s">
        <v>102</v>
      </c>
      <c r="G174" s="34" t="s">
        <v>105</v>
      </c>
      <c r="H174" s="153" t="s">
        <v>106</v>
      </c>
      <c r="I174" s="36" t="s">
        <v>54</v>
      </c>
      <c r="J174" s="36"/>
      <c r="K174" s="51"/>
      <c r="L174" s="37" t="s">
        <v>18</v>
      </c>
      <c r="M174" s="51"/>
      <c r="N174" s="37" t="s">
        <v>18</v>
      </c>
      <c r="O174" s="51"/>
      <c r="P174" s="38" t="s">
        <v>19</v>
      </c>
      <c r="Q174" s="51"/>
      <c r="R174" s="38" t="s">
        <v>19</v>
      </c>
      <c r="S174" s="38"/>
      <c r="T174" s="38" t="s">
        <v>18</v>
      </c>
      <c r="U174" s="51"/>
      <c r="V174" s="36" t="s">
        <v>19</v>
      </c>
      <c r="W174" s="51"/>
      <c r="X174" s="37" t="s">
        <v>19</v>
      </c>
      <c r="Y174" s="51"/>
      <c r="Z174" s="38" t="s">
        <v>18</v>
      </c>
      <c r="AA174" s="51"/>
      <c r="AB174" s="146" t="s">
        <v>18</v>
      </c>
      <c r="AC174" s="36" t="s">
        <v>18</v>
      </c>
      <c r="AD174" s="39" t="s">
        <v>55</v>
      </c>
      <c r="AE174" s="38"/>
      <c r="AF174" s="63"/>
      <c r="AG174" s="78" t="s">
        <v>63</v>
      </c>
      <c r="AH174" s="4"/>
      <c r="AJ174" s="23">
        <f>AG177</f>
        <v>2722</v>
      </c>
      <c r="AK174" s="23"/>
      <c r="AL174" s="125" t="s">
        <v>21</v>
      </c>
      <c r="AM174" s="125" t="s">
        <v>24</v>
      </c>
      <c r="AN174" s="125" t="s">
        <v>58</v>
      </c>
      <c r="AO174" s="126" t="s">
        <v>58</v>
      </c>
      <c r="AP174" s="126" t="s">
        <v>58</v>
      </c>
      <c r="AQ174" s="126" t="s">
        <v>58</v>
      </c>
      <c r="AT174" s="15"/>
      <c r="AU174" s="14"/>
    </row>
    <row r="175" spans="2:47" x14ac:dyDescent="0.2">
      <c r="B175" s="62"/>
      <c r="C175" s="140"/>
      <c r="D175" s="40" t="s">
        <v>178</v>
      </c>
      <c r="E175" s="40" t="s">
        <v>130</v>
      </c>
      <c r="F175" s="156" t="s">
        <v>103</v>
      </c>
      <c r="G175" s="166"/>
      <c r="H175" s="86"/>
      <c r="I175" s="45">
        <v>13.4</v>
      </c>
      <c r="J175" s="45"/>
      <c r="K175" s="82">
        <f>INT(IF(J175="E",(IF((AND(I175&gt;10.99)*(I175&lt;14.21)),(14.3-I175)/0.1*10,(IF((AND(I175&gt;6)*(I175&lt;11.01)),(12.65-I175)/0.05*10,0))))+50,(IF((AND(I175&gt;10.99)*(I175&lt;14.21)),(14.3-I175)/0.1*10,(IF((AND(I175&gt;6)*(I175&lt;11.01)),(12.65-I175)/0.05*10,0))))))</f>
        <v>90</v>
      </c>
      <c r="L175" s="45">
        <v>2.4700000000000002</v>
      </c>
      <c r="M175" s="82">
        <f>INT(IF(L175&lt;1,0,(L175-0.945)/0.055)*10)</f>
        <v>277</v>
      </c>
      <c r="N175" s="48"/>
      <c r="O175" s="82">
        <f>INT(IF(N175&lt;3,0,(N175-2.85)/0.15)*10)</f>
        <v>0</v>
      </c>
      <c r="P175" s="43"/>
      <c r="Q175" s="82">
        <f>INT(IF(P175&lt;5,0,(P175-4)/1)*10)</f>
        <v>0</v>
      </c>
      <c r="R175" s="44"/>
      <c r="S175" s="132">
        <f>INT(IF(R175&lt;30,0,(R175-27)/3)*10)</f>
        <v>0</v>
      </c>
      <c r="T175" s="45"/>
      <c r="U175" s="82">
        <f>INT(IF(T175&lt;2.2,0,(T175-2.135)/0.065)*10)</f>
        <v>0</v>
      </c>
      <c r="V175" s="44"/>
      <c r="W175" s="82">
        <f>INT(IF(V175&lt;5,0,(V175-4.3)/0.7)*10)</f>
        <v>0</v>
      </c>
      <c r="X175" s="34"/>
      <c r="Y175" s="82">
        <f>INT(IF(X175&lt;10,0,(X175-9)/1)*10)</f>
        <v>0</v>
      </c>
      <c r="Z175" s="45">
        <v>5.6</v>
      </c>
      <c r="AA175" s="82">
        <f>INT(IF(Z175&lt;5,0,(Z175-4.25)/0.75)*10)</f>
        <v>18</v>
      </c>
      <c r="AB175" s="144"/>
      <c r="AC175" s="43"/>
      <c r="AD175" s="46"/>
      <c r="AE175" s="110">
        <f>IF(AF175="ANO",(MAX(AL175:AN175)),0)</f>
        <v>0</v>
      </c>
      <c r="AF175" s="115" t="str">
        <f>IF(AND(ISNUMBER(AB175))*((ISNUMBER(AC175)))*(((ISNUMBER(AD175)))),"NE",IF(AND(ISNUMBER(AB175))*((ISNUMBER(AC175))),"NE",IF(AND(ISNUMBER(AB175))*((ISNUMBER(AD175))),"NE",IF(AND(ISNUMBER(AC175))*((ISNUMBER(AD175))),"NE",IF(AND(AB175="")*((AC175=""))*(((AD175=""))),"NE","ANO")))))</f>
        <v>NE</v>
      </c>
      <c r="AG175" s="80">
        <f>SUM(K175+M175+O175+Q175+S175+U175+W175+Y175+AA175+AE175)</f>
        <v>385</v>
      </c>
      <c r="AH175" s="28"/>
      <c r="AJ175" s="24">
        <f>AG177</f>
        <v>2722</v>
      </c>
      <c r="AK175" s="24"/>
      <c r="AL175" s="105">
        <f>INT(IF(AB175&lt;25,0,(AB175-23.5)/1.5)*10)</f>
        <v>0</v>
      </c>
      <c r="AM175" s="105">
        <f>INT(IF(AC175&lt;120,0,(AC175-117.6)/2.4)*10)</f>
        <v>0</v>
      </c>
      <c r="AN175" s="105">
        <f>INT(IF(AO175&gt;=441,0,(442.5-AO175)/2.5)*10)</f>
        <v>0</v>
      </c>
      <c r="AO175" s="127" t="str">
        <f>IF(AND(AP175=0,AQ175=0),"",AP175*60+AQ175)</f>
        <v/>
      </c>
      <c r="AP175" s="127">
        <f>HOUR(AD175)</f>
        <v>0</v>
      </c>
      <c r="AQ175" s="127">
        <f>MINUTE(AD175)</f>
        <v>0</v>
      </c>
      <c r="AT175" s="95">
        <f>D173</f>
        <v>0</v>
      </c>
      <c r="AU175" s="94" t="str">
        <f>IF(A175="A","QD","")</f>
        <v/>
      </c>
    </row>
    <row r="176" spans="2:47" x14ac:dyDescent="0.2">
      <c r="B176" s="62"/>
      <c r="C176" s="140"/>
      <c r="D176" s="47"/>
      <c r="E176" s="47" t="s">
        <v>130</v>
      </c>
      <c r="F176" s="157" t="s">
        <v>104</v>
      </c>
      <c r="G176" s="166"/>
      <c r="H176" s="182">
        <f>SUM(G176-G175)</f>
        <v>0</v>
      </c>
      <c r="I176" s="41">
        <v>10.6</v>
      </c>
      <c r="J176" s="41"/>
      <c r="K176" s="82">
        <f>INT(IF(J176="E",(IF((AND(I176&gt;10.99)*(I176&lt;14.21)),(14.3-I176)/0.1*10,(IF((AND(I176&gt;6)*(I176&lt;11.01)),(12.65-I176)/0.05*10,0))))+50,(IF((AND(I176&gt;10.99)*(I176&lt;14.21)),(14.3-I176)/0.1*10,(IF((AND(I176&gt;6)*(I176&lt;11.01)),(12.65-I176)/0.05*10,0))))))</f>
        <v>410</v>
      </c>
      <c r="L176" s="41">
        <v>3.2</v>
      </c>
      <c r="M176" s="82">
        <f>INT(IF(L176&lt;1,0,(L176-0.945)/0.055)*10)</f>
        <v>410</v>
      </c>
      <c r="N176" s="42">
        <v>8.9</v>
      </c>
      <c r="O176" s="82">
        <f>INT(IF(N176&lt;3,0,(N176-2.85)/0.15)*10)</f>
        <v>403</v>
      </c>
      <c r="P176" s="43"/>
      <c r="Q176" s="82">
        <f>INT(IF(P176&lt;5,0,(P176-4)/1)*10)</f>
        <v>0</v>
      </c>
      <c r="R176" s="44"/>
      <c r="S176" s="132">
        <f>INT(IF(R176&lt;30,0,(R176-27)/3)*10)</f>
        <v>0</v>
      </c>
      <c r="T176" s="41"/>
      <c r="U176" s="82">
        <f>INT(IF(T176&lt;2.2,0,(T176-2.135)/0.065)*10)</f>
        <v>0</v>
      </c>
      <c r="V176" s="44"/>
      <c r="W176" s="82">
        <f>INT(IF(V176&lt;5,0,(V176-4.3)/0.7)*10)</f>
        <v>0</v>
      </c>
      <c r="X176" s="34"/>
      <c r="Y176" s="82">
        <f>INT(IF(X176&lt;10,0,(X176-9)/1)*10)</f>
        <v>0</v>
      </c>
      <c r="Z176" s="45"/>
      <c r="AA176" s="82">
        <f>INT(IF(Z176&lt;5,0,(Z176-4.25)/0.75)*10)</f>
        <v>0</v>
      </c>
      <c r="AB176" s="144"/>
      <c r="AC176" s="43"/>
      <c r="AD176" s="59">
        <v>0.11388888888888889</v>
      </c>
      <c r="AE176" s="110">
        <f>IF(AF176="ANO",(MAX(AL176:AN176)),0)</f>
        <v>1114</v>
      </c>
      <c r="AF176" s="115" t="str">
        <f>IF(AND(ISNUMBER(AB176))*((ISNUMBER(AC176)))*(((ISNUMBER(AD176)))),"NE",IF(AND(ISNUMBER(AB176))*((ISNUMBER(AC176))),"NE",IF(AND(ISNUMBER(AB176))*((ISNUMBER(AD176))),"NE",IF(AND(ISNUMBER(AC176))*((ISNUMBER(AD176))),"NE",IF(AND(AB176="")*((AC176=""))*(((AD176=""))),"NE","ANO")))))</f>
        <v>ANO</v>
      </c>
      <c r="AG176" s="81">
        <f>SUM(K176+M176+O176+Q176+S176+U176+W176+Y176+AA176+AE176)</f>
        <v>2337</v>
      </c>
      <c r="AH176" s="28"/>
      <c r="AJ176" s="24">
        <f>AG177</f>
        <v>2722</v>
      </c>
      <c r="AK176" s="24"/>
      <c r="AL176" s="105">
        <f>INT(IF(AB176&lt;25,0,(AB176-23.5)/1.5)*10)</f>
        <v>0</v>
      </c>
      <c r="AM176" s="105">
        <f>INT(IF(AC176&lt;120,0,(AC176-117.6)/2.4)*10)</f>
        <v>0</v>
      </c>
      <c r="AN176" s="105">
        <f>INT(IF(AO176&gt;=441,0,(442.5-AO176)/2.5)*10)</f>
        <v>1114</v>
      </c>
      <c r="AO176" s="127">
        <f>IF(AND(AP176=0,AQ176=0),"",AP176*60+AQ176)</f>
        <v>164</v>
      </c>
      <c r="AP176" s="127">
        <f>HOUR(AD176)</f>
        <v>2</v>
      </c>
      <c r="AQ176" s="127">
        <f>MINUTE(AD176)</f>
        <v>44</v>
      </c>
      <c r="AT176" s="95">
        <f>D173</f>
        <v>0</v>
      </c>
      <c r="AU176" s="94" t="str">
        <f>IF(A176="A","QD","")</f>
        <v/>
      </c>
    </row>
    <row r="177" spans="2:47" ht="13.5" thickBot="1" x14ac:dyDescent="0.25">
      <c r="B177" s="62"/>
      <c r="C177" s="141"/>
      <c r="D177" s="49"/>
      <c r="E177" s="49"/>
      <c r="F177" s="160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97" t="s">
        <v>101</v>
      </c>
      <c r="AF177" s="98"/>
      <c r="AG177" s="99">
        <f>SUM(AG175:AG176)</f>
        <v>2722</v>
      </c>
      <c r="AH177" s="4"/>
      <c r="AJ177" s="22">
        <f>AG177</f>
        <v>2722</v>
      </c>
      <c r="AK177" s="22"/>
      <c r="AL177" s="22"/>
      <c r="AM177" s="22"/>
      <c r="AN177" s="22"/>
      <c r="AP177" s="13"/>
      <c r="AQ177" s="16"/>
    </row>
    <row r="178" spans="2:47" ht="13.5" thickBot="1" x14ac:dyDescent="0.25">
      <c r="B178" s="62"/>
      <c r="C178" s="174"/>
      <c r="D178" s="175"/>
      <c r="E178" s="175"/>
      <c r="F178" s="176"/>
      <c r="G178" s="176"/>
      <c r="H178" s="176"/>
      <c r="I178" s="176"/>
      <c r="J178" s="176"/>
      <c r="K178" s="177"/>
      <c r="L178" s="176"/>
      <c r="M178" s="177"/>
      <c r="N178" s="176"/>
      <c r="O178" s="177"/>
      <c r="P178" s="176"/>
      <c r="Q178" s="177"/>
      <c r="R178" s="176"/>
      <c r="S178" s="177"/>
      <c r="T178" s="176"/>
      <c r="U178" s="177"/>
      <c r="V178" s="178"/>
      <c r="W178" s="177"/>
      <c r="X178" s="176"/>
      <c r="Y178" s="177"/>
      <c r="Z178" s="176"/>
      <c r="AA178" s="177"/>
      <c r="AB178" s="179"/>
      <c r="AC178" s="178"/>
      <c r="AD178" s="178"/>
      <c r="AE178" s="177"/>
      <c r="AF178" s="180"/>
      <c r="AG178" s="181"/>
      <c r="AH178" s="4"/>
      <c r="AJ178" s="22">
        <f>AG177</f>
        <v>2722</v>
      </c>
      <c r="AK178" s="22"/>
      <c r="AL178" s="22"/>
      <c r="AM178" s="22"/>
      <c r="AN178" s="22"/>
      <c r="AP178" s="13"/>
      <c r="AQ178" s="13"/>
    </row>
    <row r="179" spans="2:47" x14ac:dyDescent="0.2">
      <c r="B179" s="62" t="s">
        <v>47</v>
      </c>
      <c r="C179" s="138" t="s">
        <v>94</v>
      </c>
      <c r="D179" s="150"/>
      <c r="E179" s="152"/>
      <c r="F179" s="149"/>
      <c r="G179" s="65"/>
      <c r="H179" s="65"/>
      <c r="I179" s="66" t="s">
        <v>10</v>
      </c>
      <c r="J179" s="67"/>
      <c r="K179" s="68" t="s">
        <v>20</v>
      </c>
      <c r="L179" s="69" t="s">
        <v>0</v>
      </c>
      <c r="M179" s="68" t="s">
        <v>20</v>
      </c>
      <c r="N179" s="69" t="s">
        <v>11</v>
      </c>
      <c r="O179" s="68" t="s">
        <v>20</v>
      </c>
      <c r="P179" s="70" t="s">
        <v>12</v>
      </c>
      <c r="Q179" s="68" t="s">
        <v>20</v>
      </c>
      <c r="R179" s="71" t="s">
        <v>22</v>
      </c>
      <c r="S179" s="68" t="s">
        <v>20</v>
      </c>
      <c r="T179" s="70" t="s">
        <v>13</v>
      </c>
      <c r="U179" s="68" t="s">
        <v>20</v>
      </c>
      <c r="V179" s="66" t="s">
        <v>14</v>
      </c>
      <c r="W179" s="68" t="s">
        <v>20</v>
      </c>
      <c r="X179" s="69" t="s">
        <v>34</v>
      </c>
      <c r="Y179" s="68" t="s">
        <v>20</v>
      </c>
      <c r="Z179" s="70" t="s">
        <v>1</v>
      </c>
      <c r="AA179" s="68" t="s">
        <v>20</v>
      </c>
      <c r="AB179" s="145" t="s">
        <v>21</v>
      </c>
      <c r="AC179" s="66" t="s">
        <v>24</v>
      </c>
      <c r="AD179" s="66" t="s">
        <v>25</v>
      </c>
      <c r="AE179" s="74" t="s">
        <v>20</v>
      </c>
      <c r="AF179" s="79"/>
      <c r="AG179" s="77" t="s">
        <v>2</v>
      </c>
      <c r="AJ179" s="23">
        <f>AG183</f>
        <v>2455</v>
      </c>
      <c r="AK179" s="23"/>
      <c r="AL179" s="124" t="s">
        <v>59</v>
      </c>
      <c r="AM179" s="124" t="s">
        <v>59</v>
      </c>
      <c r="AN179" s="124" t="s">
        <v>59</v>
      </c>
      <c r="AO179" s="124" t="s">
        <v>60</v>
      </c>
      <c r="AP179" s="124" t="s">
        <v>61</v>
      </c>
      <c r="AQ179" s="124" t="s">
        <v>62</v>
      </c>
      <c r="AU179" s="13"/>
    </row>
    <row r="180" spans="2:47" x14ac:dyDescent="0.2">
      <c r="B180" s="62"/>
      <c r="C180" s="139" t="s">
        <v>17</v>
      </c>
      <c r="D180" s="162" t="s">
        <v>99</v>
      </c>
      <c r="E180" s="162" t="s">
        <v>100</v>
      </c>
      <c r="F180" s="161" t="s">
        <v>102</v>
      </c>
      <c r="G180" s="34" t="s">
        <v>105</v>
      </c>
      <c r="H180" s="153" t="s">
        <v>106</v>
      </c>
      <c r="I180" s="36" t="s">
        <v>54</v>
      </c>
      <c r="J180" s="36"/>
      <c r="K180" s="51"/>
      <c r="L180" s="37" t="s">
        <v>18</v>
      </c>
      <c r="M180" s="51"/>
      <c r="N180" s="37" t="s">
        <v>18</v>
      </c>
      <c r="O180" s="51"/>
      <c r="P180" s="38" t="s">
        <v>19</v>
      </c>
      <c r="Q180" s="51"/>
      <c r="R180" s="38" t="s">
        <v>19</v>
      </c>
      <c r="S180" s="51"/>
      <c r="T180" s="38" t="s">
        <v>18</v>
      </c>
      <c r="U180" s="51"/>
      <c r="V180" s="36" t="s">
        <v>19</v>
      </c>
      <c r="W180" s="51"/>
      <c r="X180" s="37" t="s">
        <v>19</v>
      </c>
      <c r="Y180" s="51"/>
      <c r="Z180" s="38" t="s">
        <v>18</v>
      </c>
      <c r="AA180" s="51"/>
      <c r="AB180" s="146" t="s">
        <v>18</v>
      </c>
      <c r="AC180" s="36" t="s">
        <v>18</v>
      </c>
      <c r="AD180" s="39" t="s">
        <v>55</v>
      </c>
      <c r="AE180" s="38"/>
      <c r="AF180" s="63"/>
      <c r="AG180" s="78" t="s">
        <v>63</v>
      </c>
      <c r="AJ180" s="23">
        <f>AG183</f>
        <v>2455</v>
      </c>
      <c r="AK180" s="23"/>
      <c r="AL180" s="125" t="s">
        <v>21</v>
      </c>
      <c r="AM180" s="125" t="s">
        <v>24</v>
      </c>
      <c r="AN180" s="125" t="s">
        <v>58</v>
      </c>
      <c r="AO180" s="126" t="s">
        <v>58</v>
      </c>
      <c r="AP180" s="126" t="s">
        <v>58</v>
      </c>
      <c r="AQ180" s="126" t="s">
        <v>58</v>
      </c>
      <c r="AU180" s="13"/>
    </row>
    <row r="181" spans="2:47" x14ac:dyDescent="0.2">
      <c r="B181" s="62"/>
      <c r="C181" s="140"/>
      <c r="D181" s="40" t="s">
        <v>132</v>
      </c>
      <c r="E181" s="40" t="s">
        <v>175</v>
      </c>
      <c r="F181" s="156" t="s">
        <v>103</v>
      </c>
      <c r="G181" s="166"/>
      <c r="H181" s="86"/>
      <c r="I181" s="45">
        <v>12.4</v>
      </c>
      <c r="J181" s="45"/>
      <c r="K181" s="82">
        <f>INT(IF(J181="E",(IF((AND(I181&gt;10.99)*(I181&lt;14.21)),(14.3-I181)/0.1*10,(IF((AND(I181&gt;6)*(I181&lt;11.01)),(12.65-I181)/0.05*10,0))))+50,(IF((AND(I181&gt;10.99)*(I181&lt;14.21)),(14.3-I181)/0.1*10,(IF((AND(I181&gt;6)*(I181&lt;11.01)),(12.65-I181)/0.05*10,0))))))</f>
        <v>190</v>
      </c>
      <c r="L181" s="45">
        <v>2.87</v>
      </c>
      <c r="M181" s="82">
        <f>INT(IF(L181&lt;1,0,(L181-0.945)/0.055)*10)</f>
        <v>350</v>
      </c>
      <c r="N181" s="48"/>
      <c r="O181" s="82">
        <f>INT(IF(N181&lt;3,0,(N181-2.85)/0.15)*10)</f>
        <v>0</v>
      </c>
      <c r="P181" s="43"/>
      <c r="Q181" s="82">
        <f>INT(IF(P181&lt;5,0,(P181-4)/1)*10)</f>
        <v>0</v>
      </c>
      <c r="R181" s="44"/>
      <c r="S181" s="132">
        <f>INT(IF(R181&lt;30,0,(R181-27)/3)*10)</f>
        <v>0</v>
      </c>
      <c r="T181" s="45"/>
      <c r="U181" s="82">
        <f>INT(IF(T181&lt;2.2,0,(T181-2.135)/0.065)*10)</f>
        <v>0</v>
      </c>
      <c r="V181" s="44"/>
      <c r="W181" s="82">
        <f>INT(IF(V181&lt;5,0,(V181-4.3)/0.7)*10)</f>
        <v>0</v>
      </c>
      <c r="X181" s="34"/>
      <c r="Y181" s="82">
        <f>INT(IF(X181&lt;10,0,(X181-9)/1)*10)</f>
        <v>0</v>
      </c>
      <c r="Z181" s="45">
        <v>10</v>
      </c>
      <c r="AA181" s="82">
        <f>INT(IF(Z181&lt;5,0,(Z181-4.25)/0.75)*10)</f>
        <v>76</v>
      </c>
      <c r="AB181" s="144"/>
      <c r="AC181" s="43"/>
      <c r="AD181" s="46"/>
      <c r="AE181" s="110">
        <f>IF(AF181="ANO",(MAX(AL181:AN181)),0)</f>
        <v>0</v>
      </c>
      <c r="AF181" s="115" t="str">
        <f>IF(AND(ISNUMBER(AB181))*((ISNUMBER(AC181)))*(((ISNUMBER(AD181)))),"NE",IF(AND(ISNUMBER(AB181))*((ISNUMBER(AC181))),"NE",IF(AND(ISNUMBER(AB181))*((ISNUMBER(AD181))),"NE",IF(AND(ISNUMBER(AC181))*((ISNUMBER(AD181))),"NE",IF(AND(AB181="")*((AC181=""))*(((AD181=""))),"NE","ANO")))))</f>
        <v>NE</v>
      </c>
      <c r="AG181" s="80">
        <f>SUM(K181+M181+O181+Q181+S181+U181+W181+Y181+AA181+AE181)</f>
        <v>616</v>
      </c>
      <c r="AJ181" s="24">
        <f>AG183</f>
        <v>2455</v>
      </c>
      <c r="AK181" s="24"/>
      <c r="AL181" s="105">
        <f>INT(IF(AB181&lt;25,0,(AB181-23.5)/1.5)*10)</f>
        <v>0</v>
      </c>
      <c r="AM181" s="105">
        <f>INT(IF(AC181&lt;120,0,(AC181-117.6)/2.4)*10)</f>
        <v>0</v>
      </c>
      <c r="AN181" s="105">
        <f>INT(IF(AO181&gt;=441,0,(442.5-AO181)/2.5)*10)</f>
        <v>0</v>
      </c>
      <c r="AO181" s="127" t="str">
        <f>IF(AND(AP181=0,AQ181=0),"",AP181*60+AQ181)</f>
        <v/>
      </c>
      <c r="AP181" s="127">
        <f>HOUR(AD181)</f>
        <v>0</v>
      </c>
      <c r="AQ181" s="127">
        <f>MINUTE(AD181)</f>
        <v>0</v>
      </c>
      <c r="AT181" s="95">
        <f>D179</f>
        <v>0</v>
      </c>
      <c r="AU181" s="94" t="str">
        <f>IF(A181="A","QD","")</f>
        <v/>
      </c>
    </row>
    <row r="182" spans="2:47" x14ac:dyDescent="0.2">
      <c r="B182" s="62"/>
      <c r="C182" s="140"/>
      <c r="D182" s="47"/>
      <c r="E182" s="47" t="s">
        <v>169</v>
      </c>
      <c r="F182" s="157" t="s">
        <v>104</v>
      </c>
      <c r="G182" s="166"/>
      <c r="H182" s="182">
        <f>SUM(G182-G181)</f>
        <v>0</v>
      </c>
      <c r="I182" s="41">
        <v>12.7</v>
      </c>
      <c r="J182" s="41"/>
      <c r="K182" s="82">
        <f>INT(IF(J182="E",(IF((AND(I182&gt;10.99)*(I182&lt;14.21)),(14.3-I182)/0.1*10,(IF((AND(I182&gt;6)*(I182&lt;11.01)),(12.65-I182)/0.05*10,0))))+50,(IF((AND(I182&gt;10.99)*(I182&lt;14.21)),(14.3-I182)/0.1*10,(IF((AND(I182&gt;6)*(I182&lt;11.01)),(12.65-I182)/0.05*10,0))))))</f>
        <v>160</v>
      </c>
      <c r="L182" s="41">
        <v>2.2000000000000002</v>
      </c>
      <c r="M182" s="82">
        <f>INT(IF(L182&lt;1,0,(L182-0.945)/0.055)*10)</f>
        <v>228</v>
      </c>
      <c r="N182" s="42">
        <v>7.85</v>
      </c>
      <c r="O182" s="82">
        <f>INT(IF(N182&lt;3,0,(N182-2.85)/0.15)*10)</f>
        <v>333</v>
      </c>
      <c r="P182" s="43"/>
      <c r="Q182" s="82">
        <f>INT(IF(P182&lt;5,0,(P182-4)/1)*10)</f>
        <v>0</v>
      </c>
      <c r="R182" s="44"/>
      <c r="S182" s="132">
        <f>INT(IF(R182&lt;30,0,(R182-27)/3)*10)</f>
        <v>0</v>
      </c>
      <c r="T182" s="41"/>
      <c r="U182" s="82">
        <f>INT(IF(T182&lt;2.2,0,(T182-2.135)/0.065)*10)</f>
        <v>0</v>
      </c>
      <c r="V182" s="44"/>
      <c r="W182" s="82">
        <f>INT(IF(V182&lt;5,0,(V182-4.3)/0.7)*10)</f>
        <v>0</v>
      </c>
      <c r="X182" s="34"/>
      <c r="Y182" s="82">
        <f>INT(IF(X182&lt;10,0,(X182-9)/1)*10)</f>
        <v>0</v>
      </c>
      <c r="Z182" s="45"/>
      <c r="AA182" s="82">
        <f>INT(IF(Z182&lt;5,0,(Z182-4.25)/0.75)*10)</f>
        <v>0</v>
      </c>
      <c r="AB182" s="144"/>
      <c r="AC182" s="43"/>
      <c r="AD182" s="59">
        <v>0.11319444444444444</v>
      </c>
      <c r="AE182" s="110">
        <f>IF(AF182="ANO",(MAX(AL182:AN182)),0)</f>
        <v>1118</v>
      </c>
      <c r="AF182" s="115" t="str">
        <f>IF(AND(ISNUMBER(AB182))*((ISNUMBER(AC182)))*(((ISNUMBER(AD182)))),"NE",IF(AND(ISNUMBER(AB182))*((ISNUMBER(AC182))),"NE",IF(AND(ISNUMBER(AB182))*((ISNUMBER(AD182))),"NE",IF(AND(ISNUMBER(AC182))*((ISNUMBER(AD182))),"NE",IF(AND(AB182="")*((AC182=""))*(((AD182=""))),"NE","ANO")))))</f>
        <v>ANO</v>
      </c>
      <c r="AG182" s="81">
        <f>SUM(K182+M182+O182+Q182+S182+U182+W182+Y182+AA182+AE182)</f>
        <v>1839</v>
      </c>
      <c r="AJ182" s="24">
        <f>AG183</f>
        <v>2455</v>
      </c>
      <c r="AK182" s="24"/>
      <c r="AL182" s="105">
        <f>INT(IF(AB182&lt;25,0,(AB182-23.5)/1.5)*10)</f>
        <v>0</v>
      </c>
      <c r="AM182" s="105">
        <f>INT(IF(AC182&lt;120,0,(AC182-117.6)/2.4)*10)</f>
        <v>0</v>
      </c>
      <c r="AN182" s="105">
        <f>INT(IF(AO182&gt;=441,0,(442.5-AO182)/2.5)*10)</f>
        <v>1118</v>
      </c>
      <c r="AO182" s="127">
        <f>IF(AND(AP182=0,AQ182=0),"",AP182*60+AQ182)</f>
        <v>163</v>
      </c>
      <c r="AP182" s="127">
        <f>HOUR(AD182)</f>
        <v>2</v>
      </c>
      <c r="AQ182" s="127">
        <f>MINUTE(AD182)</f>
        <v>43</v>
      </c>
      <c r="AT182" s="95">
        <f>D179</f>
        <v>0</v>
      </c>
      <c r="AU182" s="94" t="str">
        <f>IF(A182="A","QD","")</f>
        <v/>
      </c>
    </row>
    <row r="183" spans="2:47" ht="13.5" thickBot="1" x14ac:dyDescent="0.25">
      <c r="B183" s="62"/>
      <c r="C183" s="141"/>
      <c r="D183" s="49"/>
      <c r="E183" s="49"/>
      <c r="F183" s="160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97" t="s">
        <v>101</v>
      </c>
      <c r="AF183" s="98"/>
      <c r="AG183" s="99">
        <f>SUM(AG181:AG182)</f>
        <v>2455</v>
      </c>
      <c r="AJ183" s="22">
        <f>AG183</f>
        <v>2455</v>
      </c>
      <c r="AK183" s="22"/>
      <c r="AL183" s="22"/>
      <c r="AM183" s="22"/>
      <c r="AN183" s="22"/>
      <c r="AP183" s="13"/>
      <c r="AQ183" s="16"/>
      <c r="AT183" s="18"/>
      <c r="AU183" s="18"/>
    </row>
    <row r="184" spans="2:47" ht="13.5" thickBot="1" x14ac:dyDescent="0.25">
      <c r="B184" s="62"/>
      <c r="C184" s="174"/>
      <c r="D184" s="175"/>
      <c r="E184" s="175"/>
      <c r="F184" s="176"/>
      <c r="G184" s="176"/>
      <c r="H184" s="176"/>
      <c r="I184" s="176"/>
      <c r="J184" s="176"/>
      <c r="K184" s="177"/>
      <c r="L184" s="176"/>
      <c r="M184" s="177"/>
      <c r="N184" s="176"/>
      <c r="O184" s="177"/>
      <c r="P184" s="176"/>
      <c r="Q184" s="177"/>
      <c r="R184" s="176"/>
      <c r="S184" s="177"/>
      <c r="T184" s="176"/>
      <c r="U184" s="177"/>
      <c r="V184" s="178"/>
      <c r="W184" s="177"/>
      <c r="X184" s="176"/>
      <c r="Y184" s="177"/>
      <c r="Z184" s="176"/>
      <c r="AA184" s="177"/>
      <c r="AB184" s="179"/>
      <c r="AC184" s="178"/>
      <c r="AD184" s="178"/>
      <c r="AE184" s="177"/>
      <c r="AF184" s="180"/>
      <c r="AG184" s="181"/>
      <c r="AJ184" s="22">
        <f>AG183</f>
        <v>2455</v>
      </c>
      <c r="AK184" s="22"/>
      <c r="AL184" s="22"/>
      <c r="AM184" s="22"/>
      <c r="AN184" s="22"/>
      <c r="AP184" s="13"/>
      <c r="AQ184" s="13"/>
      <c r="AT184" s="13"/>
      <c r="AU184" s="13"/>
    </row>
    <row r="185" spans="2:47" x14ac:dyDescent="0.2">
      <c r="B185" s="62" t="s">
        <v>48</v>
      </c>
      <c r="C185" s="138" t="s">
        <v>84</v>
      </c>
      <c r="D185" s="163"/>
      <c r="E185" s="164"/>
      <c r="F185" s="185"/>
      <c r="G185" s="65"/>
      <c r="H185" s="65"/>
      <c r="I185" s="66" t="s">
        <v>10</v>
      </c>
      <c r="J185" s="67"/>
      <c r="K185" s="68" t="s">
        <v>20</v>
      </c>
      <c r="L185" s="69" t="s">
        <v>0</v>
      </c>
      <c r="M185" s="68" t="s">
        <v>20</v>
      </c>
      <c r="N185" s="69" t="s">
        <v>11</v>
      </c>
      <c r="O185" s="68" t="s">
        <v>20</v>
      </c>
      <c r="P185" s="70" t="s">
        <v>12</v>
      </c>
      <c r="Q185" s="68" t="s">
        <v>20</v>
      </c>
      <c r="R185" s="71" t="s">
        <v>22</v>
      </c>
      <c r="S185" s="68" t="s">
        <v>20</v>
      </c>
      <c r="T185" s="70" t="s">
        <v>13</v>
      </c>
      <c r="U185" s="68" t="s">
        <v>20</v>
      </c>
      <c r="V185" s="66" t="s">
        <v>14</v>
      </c>
      <c r="W185" s="68" t="s">
        <v>20</v>
      </c>
      <c r="X185" s="69" t="s">
        <v>34</v>
      </c>
      <c r="Y185" s="68" t="s">
        <v>20</v>
      </c>
      <c r="Z185" s="70" t="s">
        <v>1</v>
      </c>
      <c r="AA185" s="68" t="s">
        <v>20</v>
      </c>
      <c r="AB185" s="145" t="s">
        <v>21</v>
      </c>
      <c r="AC185" s="66" t="s">
        <v>24</v>
      </c>
      <c r="AD185" s="66" t="s">
        <v>25</v>
      </c>
      <c r="AE185" s="74" t="s">
        <v>20</v>
      </c>
      <c r="AF185" s="79"/>
      <c r="AG185" s="77" t="s">
        <v>2</v>
      </c>
      <c r="AJ185" s="23">
        <f>AG189</f>
        <v>2015</v>
      </c>
      <c r="AK185" s="23"/>
      <c r="AL185" s="124" t="s">
        <v>59</v>
      </c>
      <c r="AM185" s="124" t="s">
        <v>59</v>
      </c>
      <c r="AN185" s="124" t="s">
        <v>59</v>
      </c>
      <c r="AO185" s="124" t="s">
        <v>60</v>
      </c>
      <c r="AP185" s="124" t="s">
        <v>61</v>
      </c>
      <c r="AQ185" s="124" t="s">
        <v>62</v>
      </c>
      <c r="AT185" s="13"/>
    </row>
    <row r="186" spans="2:47" x14ac:dyDescent="0.2">
      <c r="B186" s="62"/>
      <c r="C186" s="139" t="s">
        <v>17</v>
      </c>
      <c r="D186" s="162" t="s">
        <v>99</v>
      </c>
      <c r="E186" s="162" t="s">
        <v>100</v>
      </c>
      <c r="F186" s="161" t="s">
        <v>102</v>
      </c>
      <c r="G186" s="34" t="s">
        <v>105</v>
      </c>
      <c r="H186" s="153" t="s">
        <v>106</v>
      </c>
      <c r="I186" s="36" t="s">
        <v>54</v>
      </c>
      <c r="J186" s="36"/>
      <c r="K186" s="51"/>
      <c r="L186" s="37" t="s">
        <v>18</v>
      </c>
      <c r="M186" s="51"/>
      <c r="N186" s="37" t="s">
        <v>18</v>
      </c>
      <c r="O186" s="51"/>
      <c r="P186" s="38" t="s">
        <v>19</v>
      </c>
      <c r="Q186" s="51"/>
      <c r="R186" s="38" t="s">
        <v>19</v>
      </c>
      <c r="S186" s="51"/>
      <c r="T186" s="38" t="s">
        <v>18</v>
      </c>
      <c r="U186" s="51"/>
      <c r="V186" s="36" t="s">
        <v>19</v>
      </c>
      <c r="W186" s="51"/>
      <c r="X186" s="37" t="s">
        <v>19</v>
      </c>
      <c r="Y186" s="51"/>
      <c r="Z186" s="38" t="s">
        <v>18</v>
      </c>
      <c r="AA186" s="51"/>
      <c r="AB186" s="146" t="s">
        <v>18</v>
      </c>
      <c r="AC186" s="36" t="s">
        <v>18</v>
      </c>
      <c r="AD186" s="39" t="s">
        <v>55</v>
      </c>
      <c r="AE186" s="38"/>
      <c r="AF186" s="63"/>
      <c r="AG186" s="78" t="s">
        <v>63</v>
      </c>
      <c r="AJ186" s="23">
        <f>AG189</f>
        <v>2015</v>
      </c>
      <c r="AK186" s="23"/>
      <c r="AL186" s="125" t="s">
        <v>21</v>
      </c>
      <c r="AM186" s="125" t="s">
        <v>24</v>
      </c>
      <c r="AN186" s="125" t="s">
        <v>58</v>
      </c>
      <c r="AO186" s="126" t="s">
        <v>58</v>
      </c>
      <c r="AP186" s="126" t="s">
        <v>58</v>
      </c>
      <c r="AQ186" s="126" t="s">
        <v>58</v>
      </c>
      <c r="AT186" s="13"/>
    </row>
    <row r="187" spans="2:47" x14ac:dyDescent="0.2">
      <c r="B187" s="62"/>
      <c r="C187" s="140"/>
      <c r="D187" s="40" t="s">
        <v>120</v>
      </c>
      <c r="E187" s="40" t="s">
        <v>160</v>
      </c>
      <c r="F187" s="156" t="s">
        <v>103</v>
      </c>
      <c r="G187" s="166"/>
      <c r="H187" s="86"/>
      <c r="I187" s="45">
        <v>14.3</v>
      </c>
      <c r="J187" s="45"/>
      <c r="K187" s="82">
        <f>INT(IF(J187="E",(IF((AND(I187&gt;10.99)*(I187&lt;14.21)),(14.3-I187)/0.1*10,(IF((AND(I187&gt;6)*(I187&lt;11.01)),(12.65-I187)/0.05*10,0))))+50,(IF((AND(I187&gt;10.99)*(I187&lt;14.21)),(14.3-I187)/0.1*10,(IF((AND(I187&gt;6)*(I187&lt;11.01)),(12.65-I187)/0.05*10,0))))))</f>
        <v>0</v>
      </c>
      <c r="L187" s="45">
        <v>2.13</v>
      </c>
      <c r="M187" s="82">
        <f>INT(IF(L187&lt;1,0,(L187-0.945)/0.055)*10)</f>
        <v>215</v>
      </c>
      <c r="N187" s="48"/>
      <c r="O187" s="82">
        <f>INT(IF(N187&lt;3,0,(N187-2.85)/0.15)*10)</f>
        <v>0</v>
      </c>
      <c r="P187" s="43"/>
      <c r="Q187" s="82">
        <f>INT(IF(P187&lt;5,0,(P187-4)/1)*10)</f>
        <v>0</v>
      </c>
      <c r="R187" s="44"/>
      <c r="S187" s="132">
        <f>INT(IF(R187&lt;30,0,(R187-27)/3)*10)</f>
        <v>0</v>
      </c>
      <c r="T187" s="45"/>
      <c r="U187" s="82">
        <f>INT(IF(T187&lt;2.2,0,(T187-2.135)/0.065)*10)</f>
        <v>0</v>
      </c>
      <c r="V187" s="44"/>
      <c r="W187" s="82">
        <f>INT(IF(V187&lt;5,0,(V187-4.3)/0.7)*10)</f>
        <v>0</v>
      </c>
      <c r="X187" s="34"/>
      <c r="Y187" s="82">
        <f>INT(IF(X187&lt;10,0,(X187-9)/1)*10)</f>
        <v>0</v>
      </c>
      <c r="Z187" s="45">
        <v>7.7</v>
      </c>
      <c r="AA187" s="82">
        <f>INT(IF(Z187&lt;5,0,(Z187-4.25)/0.75)*10)</f>
        <v>46</v>
      </c>
      <c r="AB187" s="144"/>
      <c r="AC187" s="43"/>
      <c r="AD187" s="46"/>
      <c r="AE187" s="110">
        <f>IF(AF187="ANO",(MAX(AL187:AN187)),0)</f>
        <v>0</v>
      </c>
      <c r="AF187" s="115" t="str">
        <f>IF(AND(ISNUMBER(AB187))*((ISNUMBER(AC187)))*(((ISNUMBER(AD187)))),"NE",IF(AND(ISNUMBER(AB187))*((ISNUMBER(AC187))),"NE",IF(AND(ISNUMBER(AB187))*((ISNUMBER(AD187))),"NE",IF(AND(ISNUMBER(AC187))*((ISNUMBER(AD187))),"NE",IF(AND(AB187="")*((AC187=""))*(((AD187=""))),"NE","ANO")))))</f>
        <v>NE</v>
      </c>
      <c r="AG187" s="80">
        <f>SUM(K187+M187+O187+Q187+S187+U187+W187+Y187+AA187+AE187)</f>
        <v>261</v>
      </c>
      <c r="AJ187" s="24">
        <f>AG189</f>
        <v>2015</v>
      </c>
      <c r="AK187" s="24"/>
      <c r="AL187" s="105">
        <f>INT(IF(AB187&lt;25,0,(AB187-23.5)/1.5)*10)</f>
        <v>0</v>
      </c>
      <c r="AM187" s="105">
        <f>INT(IF(AC187&lt;120,0,(AC187-117.6)/2.4)*10)</f>
        <v>0</v>
      </c>
      <c r="AN187" s="105">
        <f>INT(IF(AO187&gt;=441,0,(442.5-AO187)/2.5)*10)</f>
        <v>0</v>
      </c>
      <c r="AO187" s="127" t="str">
        <f>IF(AND(AP187=0,AQ187=0),"",AP187*60+AQ187)</f>
        <v/>
      </c>
      <c r="AP187" s="127">
        <f>HOUR(AD187)</f>
        <v>0</v>
      </c>
      <c r="AQ187" s="127">
        <f>MINUTE(AD187)</f>
        <v>0</v>
      </c>
      <c r="AT187" s="95">
        <f>D185</f>
        <v>0</v>
      </c>
      <c r="AU187" s="94" t="str">
        <f>IF(A187="A","QD","")</f>
        <v/>
      </c>
    </row>
    <row r="188" spans="2:47" x14ac:dyDescent="0.2">
      <c r="B188" s="62"/>
      <c r="C188" s="140"/>
      <c r="D188" s="47"/>
      <c r="E188" s="47" t="s">
        <v>160</v>
      </c>
      <c r="F188" s="157" t="s">
        <v>104</v>
      </c>
      <c r="G188" s="166"/>
      <c r="H188" s="182">
        <f>SUM(G188-G187)</f>
        <v>0</v>
      </c>
      <c r="I188" s="41">
        <v>11.8</v>
      </c>
      <c r="J188" s="41"/>
      <c r="K188" s="82">
        <f>INT(IF(J188="E",(IF((AND(I188&gt;10.99)*(I188&lt;14.21)),(14.3-I188)/0.1*10,(IF((AND(I188&gt;6)*(I188&lt;11.01)),(12.65-I188)/0.05*10,0))))+50,(IF((AND(I188&gt;10.99)*(I188&lt;14.21)),(14.3-I188)/0.1*10,(IF((AND(I188&gt;6)*(I188&lt;11.01)),(12.65-I188)/0.05*10,0))))))</f>
        <v>250</v>
      </c>
      <c r="L188" s="41">
        <v>2.2999999999999998</v>
      </c>
      <c r="M188" s="82">
        <f>INT(IF(L188&lt;1,0,(L188-0.945)/0.055)*10)</f>
        <v>246</v>
      </c>
      <c r="N188" s="42">
        <v>6.99</v>
      </c>
      <c r="O188" s="82">
        <f>INT(IF(N188&lt;3,0,(N188-2.85)/0.15)*10)</f>
        <v>276</v>
      </c>
      <c r="P188" s="43"/>
      <c r="Q188" s="82">
        <f>INT(IF(P188&lt;5,0,(P188-4)/1)*10)</f>
        <v>0</v>
      </c>
      <c r="R188" s="44"/>
      <c r="S188" s="132">
        <f>INT(IF(R188&lt;30,0,(R188-27)/3)*10)</f>
        <v>0</v>
      </c>
      <c r="T188" s="41"/>
      <c r="U188" s="82">
        <f>INT(IF(T188&lt;2.2,0,(T188-2.135)/0.065)*10)</f>
        <v>0</v>
      </c>
      <c r="V188" s="44"/>
      <c r="W188" s="82">
        <f>INT(IF(V188&lt;5,0,(V188-4.3)/0.7)*10)</f>
        <v>0</v>
      </c>
      <c r="X188" s="34"/>
      <c r="Y188" s="82">
        <f>INT(IF(X188&lt;10,0,(X188-9)/1)*10)</f>
        <v>0</v>
      </c>
      <c r="Z188" s="45"/>
      <c r="AA188" s="82">
        <f>INT(IF(Z188&lt;5,0,(Z188-4.25)/0.75)*10)</f>
        <v>0</v>
      </c>
      <c r="AB188" s="144"/>
      <c r="AC188" s="43"/>
      <c r="AD188" s="59">
        <v>0.13680555555555554</v>
      </c>
      <c r="AE188" s="110">
        <f>IF(AF188="ANO",(MAX(AL188:AN188)),0)</f>
        <v>982</v>
      </c>
      <c r="AF188" s="115" t="str">
        <f>IF(AND(ISNUMBER(AB188))*((ISNUMBER(AC188)))*(((ISNUMBER(AD188)))),"NE",IF(AND(ISNUMBER(AB188))*((ISNUMBER(AC188))),"NE",IF(AND(ISNUMBER(AB188))*((ISNUMBER(AD188))),"NE",IF(AND(ISNUMBER(AC188))*((ISNUMBER(AD188))),"NE",IF(AND(AB188="")*((AC188=""))*(((AD188=""))),"NE","ANO")))))</f>
        <v>ANO</v>
      </c>
      <c r="AG188" s="81">
        <f>SUM(K188+M188+O188+Q188+S188+U188+W188+Y188+AA188+AE188)</f>
        <v>1754</v>
      </c>
      <c r="AJ188" s="24">
        <f>AG189</f>
        <v>2015</v>
      </c>
      <c r="AK188" s="24"/>
      <c r="AL188" s="105">
        <f>INT(IF(AB188&lt;25,0,(AB188-23.5)/1.5)*10)</f>
        <v>0</v>
      </c>
      <c r="AM188" s="105">
        <f>INT(IF(AC188&lt;120,0,(AC188-117.6)/2.4)*10)</f>
        <v>0</v>
      </c>
      <c r="AN188" s="105">
        <f>INT(IF(AO188&gt;=441,0,(442.5-AO188)/2.5)*10)</f>
        <v>982</v>
      </c>
      <c r="AO188" s="127">
        <f>IF(AND(AP188=0,AQ188=0),"",AP188*60+AQ188)</f>
        <v>197</v>
      </c>
      <c r="AP188" s="127">
        <f>HOUR(AD188)</f>
        <v>3</v>
      </c>
      <c r="AQ188" s="127">
        <f>MINUTE(AD188)</f>
        <v>17</v>
      </c>
      <c r="AT188" s="95">
        <f>D185</f>
        <v>0</v>
      </c>
      <c r="AU188" s="94" t="str">
        <f>IF(A188="A","QD","")</f>
        <v/>
      </c>
    </row>
    <row r="189" spans="2:47" ht="13.5" thickBot="1" x14ac:dyDescent="0.25">
      <c r="B189" s="62"/>
      <c r="C189" s="141"/>
      <c r="D189" s="49"/>
      <c r="E189" s="49"/>
      <c r="F189" s="15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52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97" t="s">
        <v>101</v>
      </c>
      <c r="AF189" s="98"/>
      <c r="AG189" s="99">
        <f>SUM(AG187:AG188)</f>
        <v>2015</v>
      </c>
      <c r="AJ189" s="22">
        <f>AG189</f>
        <v>2015</v>
      </c>
      <c r="AK189" s="22"/>
      <c r="AL189" s="22"/>
      <c r="AM189" s="22"/>
      <c r="AN189" s="22"/>
      <c r="AP189" s="13"/>
      <c r="AQ189" s="16"/>
      <c r="AT189" s="18"/>
      <c r="AU189" s="18"/>
    </row>
    <row r="190" spans="2:47" ht="13.5" thickBot="1" x14ac:dyDescent="0.25">
      <c r="B190" s="62"/>
      <c r="C190" s="174"/>
      <c r="D190" s="175"/>
      <c r="E190" s="175"/>
      <c r="F190" s="176"/>
      <c r="G190" s="176"/>
      <c r="H190" s="176"/>
      <c r="I190" s="176"/>
      <c r="J190" s="176"/>
      <c r="K190" s="177"/>
      <c r="L190" s="176"/>
      <c r="M190" s="177"/>
      <c r="N190" s="176"/>
      <c r="O190" s="177"/>
      <c r="P190" s="176"/>
      <c r="Q190" s="177"/>
      <c r="R190" s="176"/>
      <c r="S190" s="177"/>
      <c r="T190" s="176"/>
      <c r="U190" s="177"/>
      <c r="V190" s="178"/>
      <c r="W190" s="177"/>
      <c r="X190" s="176"/>
      <c r="Y190" s="177"/>
      <c r="Z190" s="176"/>
      <c r="AA190" s="177"/>
      <c r="AB190" s="179"/>
      <c r="AC190" s="178"/>
      <c r="AD190" s="178"/>
      <c r="AE190" s="177"/>
      <c r="AF190" s="180"/>
      <c r="AG190" s="181"/>
      <c r="AJ190" s="22">
        <f>AG189</f>
        <v>2015</v>
      </c>
      <c r="AK190" s="22"/>
      <c r="AL190" s="22"/>
      <c r="AM190" s="22"/>
      <c r="AN190" s="22"/>
      <c r="AP190" s="13"/>
      <c r="AQ190" s="13"/>
      <c r="AT190" s="13"/>
      <c r="AU190" s="13"/>
    </row>
    <row r="191" spans="2:47" x14ac:dyDescent="0.2">
      <c r="B191" s="62" t="s">
        <v>49</v>
      </c>
      <c r="C191" s="138" t="s">
        <v>83</v>
      </c>
      <c r="D191" s="150"/>
      <c r="E191" s="152"/>
      <c r="F191" s="184"/>
      <c r="G191" s="65"/>
      <c r="H191" s="65"/>
      <c r="I191" s="66" t="s">
        <v>10</v>
      </c>
      <c r="J191" s="67"/>
      <c r="K191" s="68" t="s">
        <v>20</v>
      </c>
      <c r="L191" s="69" t="s">
        <v>0</v>
      </c>
      <c r="M191" s="68" t="s">
        <v>20</v>
      </c>
      <c r="N191" s="69" t="s">
        <v>11</v>
      </c>
      <c r="O191" s="68" t="s">
        <v>20</v>
      </c>
      <c r="P191" s="70" t="s">
        <v>12</v>
      </c>
      <c r="Q191" s="68" t="s">
        <v>20</v>
      </c>
      <c r="R191" s="71" t="s">
        <v>22</v>
      </c>
      <c r="S191" s="68" t="s">
        <v>53</v>
      </c>
      <c r="T191" s="70" t="s">
        <v>13</v>
      </c>
      <c r="U191" s="68" t="s">
        <v>20</v>
      </c>
      <c r="V191" s="66" t="s">
        <v>14</v>
      </c>
      <c r="W191" s="68" t="s">
        <v>20</v>
      </c>
      <c r="X191" s="69" t="s">
        <v>34</v>
      </c>
      <c r="Y191" s="68" t="s">
        <v>20</v>
      </c>
      <c r="Z191" s="70" t="s">
        <v>1</v>
      </c>
      <c r="AA191" s="68" t="s">
        <v>20</v>
      </c>
      <c r="AB191" s="145" t="s">
        <v>21</v>
      </c>
      <c r="AC191" s="66" t="s">
        <v>24</v>
      </c>
      <c r="AD191" s="66" t="s">
        <v>25</v>
      </c>
      <c r="AE191" s="74" t="s">
        <v>20</v>
      </c>
      <c r="AF191" s="79"/>
      <c r="AG191" s="77" t="s">
        <v>2</v>
      </c>
      <c r="AJ191" s="23">
        <f>AG195</f>
        <v>1978</v>
      </c>
      <c r="AK191" s="23"/>
      <c r="AL191" s="124" t="s">
        <v>59</v>
      </c>
      <c r="AM191" s="124" t="s">
        <v>59</v>
      </c>
      <c r="AN191" s="124" t="s">
        <v>59</v>
      </c>
      <c r="AO191" s="124" t="s">
        <v>60</v>
      </c>
      <c r="AP191" s="124" t="s">
        <v>61</v>
      </c>
      <c r="AQ191" s="124" t="s">
        <v>62</v>
      </c>
      <c r="AT191" s="15"/>
      <c r="AU191" s="14"/>
    </row>
    <row r="192" spans="2:47" x14ac:dyDescent="0.2">
      <c r="B192" s="62"/>
      <c r="C192" s="139" t="s">
        <v>17</v>
      </c>
      <c r="D192" s="162" t="s">
        <v>99</v>
      </c>
      <c r="E192" s="162" t="s">
        <v>100</v>
      </c>
      <c r="F192" s="161" t="s">
        <v>102</v>
      </c>
      <c r="G192" s="34" t="s">
        <v>105</v>
      </c>
      <c r="H192" s="153" t="s">
        <v>106</v>
      </c>
      <c r="I192" s="36" t="s">
        <v>54</v>
      </c>
      <c r="J192" s="36"/>
      <c r="K192" s="51"/>
      <c r="L192" s="37" t="s">
        <v>18</v>
      </c>
      <c r="M192" s="51"/>
      <c r="N192" s="37" t="s">
        <v>18</v>
      </c>
      <c r="O192" s="51"/>
      <c r="P192" s="38" t="s">
        <v>19</v>
      </c>
      <c r="Q192" s="51"/>
      <c r="R192" s="38" t="s">
        <v>19</v>
      </c>
      <c r="S192" s="51"/>
      <c r="T192" s="38" t="s">
        <v>18</v>
      </c>
      <c r="U192" s="51"/>
      <c r="V192" s="36" t="s">
        <v>19</v>
      </c>
      <c r="W192" s="51"/>
      <c r="X192" s="37" t="s">
        <v>19</v>
      </c>
      <c r="Y192" s="51"/>
      <c r="Z192" s="38" t="s">
        <v>18</v>
      </c>
      <c r="AA192" s="51"/>
      <c r="AB192" s="146" t="s">
        <v>18</v>
      </c>
      <c r="AC192" s="36" t="s">
        <v>18</v>
      </c>
      <c r="AD192" s="39" t="s">
        <v>55</v>
      </c>
      <c r="AE192" s="38"/>
      <c r="AF192" s="63"/>
      <c r="AG192" s="78" t="s">
        <v>63</v>
      </c>
      <c r="AJ192" s="23">
        <f>AG195</f>
        <v>1978</v>
      </c>
      <c r="AK192" s="23"/>
      <c r="AL192" s="125" t="s">
        <v>21</v>
      </c>
      <c r="AM192" s="125" t="s">
        <v>24</v>
      </c>
      <c r="AN192" s="125" t="s">
        <v>58</v>
      </c>
      <c r="AO192" s="126" t="s">
        <v>58</v>
      </c>
      <c r="AP192" s="126" t="s">
        <v>58</v>
      </c>
      <c r="AQ192" s="126" t="s">
        <v>58</v>
      </c>
      <c r="AT192" s="15"/>
      <c r="AU192" s="14"/>
    </row>
    <row r="193" spans="2:47" x14ac:dyDescent="0.2">
      <c r="B193" s="62"/>
      <c r="C193" s="140"/>
      <c r="D193" s="40" t="s">
        <v>109</v>
      </c>
      <c r="E193" s="40" t="s">
        <v>130</v>
      </c>
      <c r="F193" s="156" t="s">
        <v>103</v>
      </c>
      <c r="G193" s="166"/>
      <c r="H193" s="86"/>
      <c r="I193" s="45">
        <v>14.3</v>
      </c>
      <c r="J193" s="45"/>
      <c r="K193" s="82">
        <f>INT(IF(J193="E",(IF((AND(I193&gt;10.99)*(I193&lt;14.21)),(14.3-I193)/0.1*10,(IF((AND(I193&gt;6)*(I193&lt;11.01)),(12.65-I193)/0.05*10,0))))+50,(IF((AND(I193&gt;10.99)*(I193&lt;14.21)),(14.3-I193)/0.1*10,(IF((AND(I193&gt;6)*(I193&lt;11.01)),(12.65-I193)/0.05*10,0))))))</f>
        <v>0</v>
      </c>
      <c r="L193" s="45">
        <v>2.25</v>
      </c>
      <c r="M193" s="82">
        <f>INT(IF(L193&lt;1,0,(L193-0.945)/0.055)*10)</f>
        <v>237</v>
      </c>
      <c r="N193" s="48"/>
      <c r="O193" s="82">
        <f>INT(IF(N193&lt;3,0,(N193-2.85)/0.15)*10)</f>
        <v>0</v>
      </c>
      <c r="P193" s="43"/>
      <c r="Q193" s="82">
        <f>INT(IF(P193&lt;5,0,(P193-4)/1)*10)</f>
        <v>0</v>
      </c>
      <c r="R193" s="44"/>
      <c r="S193" s="132">
        <f>INT(IF(R193&lt;30,0,(R193-27)/3)*10)</f>
        <v>0</v>
      </c>
      <c r="T193" s="45"/>
      <c r="U193" s="82">
        <f>INT(IF(T193&lt;2.2,0,(T193-2.135)/0.065)*10)</f>
        <v>0</v>
      </c>
      <c r="V193" s="44"/>
      <c r="W193" s="82">
        <f>INT(IF(V193&lt;5,0,(V193-4.3)/0.7)*10)</f>
        <v>0</v>
      </c>
      <c r="X193" s="34"/>
      <c r="Y193" s="82">
        <f>INT(IF(X193&lt;10,0,(X193-9)/1)*10)</f>
        <v>0</v>
      </c>
      <c r="Z193" s="45">
        <v>6.2</v>
      </c>
      <c r="AA193" s="82">
        <f>INT(IF(Z193&lt;5,0,(Z193-4.25)/0.75)*10)</f>
        <v>26</v>
      </c>
      <c r="AB193" s="144"/>
      <c r="AC193" s="43"/>
      <c r="AD193" s="46"/>
      <c r="AE193" s="110">
        <f>IF(AF193="ANO",(MAX(AL193:AN193)),0)</f>
        <v>0</v>
      </c>
      <c r="AF193" s="115" t="str">
        <f>IF(AND(ISNUMBER(AB193))*((ISNUMBER(AC193)))*(((ISNUMBER(AD193)))),"NE",IF(AND(ISNUMBER(AB193))*((ISNUMBER(AC193))),"NE",IF(AND(ISNUMBER(AB193))*((ISNUMBER(AD193))),"NE",IF(AND(ISNUMBER(AC193))*((ISNUMBER(AD193))),"NE",IF(AND(AB193="")*((AC193=""))*(((AD193=""))),"NE","ANO")))))</f>
        <v>NE</v>
      </c>
      <c r="AG193" s="80">
        <f>SUM(K193+M193+O193+Q193+S193+U193+W193+Y193+AA193+AE193)</f>
        <v>263</v>
      </c>
      <c r="AJ193" s="24">
        <f>AG195</f>
        <v>1978</v>
      </c>
      <c r="AK193" s="24"/>
      <c r="AL193" s="105">
        <f>INT(IF(AB193&lt;25,0,(AB193-23.5)/1.5)*10)</f>
        <v>0</v>
      </c>
      <c r="AM193" s="105">
        <f>INT(IF(AC193&lt;120,0,(AC193-117.6)/2.4)*10)</f>
        <v>0</v>
      </c>
      <c r="AN193" s="105">
        <f>INT(IF(AO193&gt;=441,0,(442.5-AO193)/2.5)*10)</f>
        <v>0</v>
      </c>
      <c r="AO193" s="127" t="str">
        <f>IF(AND(AP193=0,AQ193=0),"",AP193*60+AQ193)</f>
        <v/>
      </c>
      <c r="AP193" s="127">
        <f>HOUR(AD193)</f>
        <v>0</v>
      </c>
      <c r="AQ193" s="127">
        <f>MINUTE(AD193)</f>
        <v>0</v>
      </c>
      <c r="AT193" s="95">
        <f>D191</f>
        <v>0</v>
      </c>
      <c r="AU193" s="94" t="str">
        <f>IF(A193="A","QD","")</f>
        <v/>
      </c>
    </row>
    <row r="194" spans="2:47" x14ac:dyDescent="0.2">
      <c r="B194" s="62"/>
      <c r="C194" s="140"/>
      <c r="D194" s="47"/>
      <c r="E194" s="47" t="s">
        <v>130</v>
      </c>
      <c r="F194" s="157" t="s">
        <v>104</v>
      </c>
      <c r="G194" s="166"/>
      <c r="H194" s="182">
        <f>SUM(G194-G193)</f>
        <v>0</v>
      </c>
      <c r="I194" s="41">
        <v>13.5</v>
      </c>
      <c r="J194" s="41"/>
      <c r="K194" s="82">
        <f>INT(IF(J194="E",(IF((AND(I194&gt;10.99)*(I194&lt;14.21)),(14.3-I194)/0.1*10,(IF((AND(I194&gt;6)*(I194&lt;11.01)),(12.65-I194)/0.05*10,0))))+50,(IF((AND(I194&gt;10.99)*(I194&lt;14.21)),(14.3-I194)/0.1*10,(IF((AND(I194&gt;6)*(I194&lt;11.01)),(12.65-I194)/0.05*10,0))))))</f>
        <v>80</v>
      </c>
      <c r="L194" s="41">
        <v>2.7</v>
      </c>
      <c r="M194" s="82">
        <f>INT(IF(L194&lt;1,0,(L194-0.945)/0.055)*10)</f>
        <v>319</v>
      </c>
      <c r="N194" s="42">
        <v>6.54</v>
      </c>
      <c r="O194" s="82">
        <f>INT(IF(N194&lt;3,0,(N194-2.85)/0.15)*10)</f>
        <v>246</v>
      </c>
      <c r="P194" s="43"/>
      <c r="Q194" s="82">
        <f>INT(IF(P194&lt;5,0,(P194-4)/1)*10)</f>
        <v>0</v>
      </c>
      <c r="R194" s="44"/>
      <c r="S194" s="132">
        <f>INT(IF(R194&lt;30,0,(R194-27)/3)*10)</f>
        <v>0</v>
      </c>
      <c r="T194" s="41"/>
      <c r="U194" s="82">
        <f>INT(IF(T194&lt;2.2,0,(T194-2.135)/0.065)*10)</f>
        <v>0</v>
      </c>
      <c r="V194" s="44"/>
      <c r="W194" s="82">
        <f>INT(IF(V194&lt;5,0,(V194-4.3)/0.7)*10)</f>
        <v>0</v>
      </c>
      <c r="X194" s="34"/>
      <c r="Y194" s="82">
        <f>INT(IF(X194&lt;10,0,(X194-9)/1)*10)</f>
        <v>0</v>
      </c>
      <c r="Z194" s="45"/>
      <c r="AA194" s="82">
        <f>INT(IF(Z194&lt;5,0,(Z194-4.25)/0.75)*10)</f>
        <v>0</v>
      </c>
      <c r="AB194" s="144"/>
      <c r="AC194" s="43"/>
      <c r="AD194" s="59">
        <v>0.12152777777777778</v>
      </c>
      <c r="AE194" s="110">
        <f>IF(AF194="ANO",(MAX(AL194:AN194)),0)</f>
        <v>1070</v>
      </c>
      <c r="AF194" s="115" t="str">
        <f>IF(AND(ISNUMBER(AB194))*((ISNUMBER(AC194)))*(((ISNUMBER(AD194)))),"NE",IF(AND(ISNUMBER(AB194))*((ISNUMBER(AC194))),"NE",IF(AND(ISNUMBER(AB194))*((ISNUMBER(AD194))),"NE",IF(AND(ISNUMBER(AC194))*((ISNUMBER(AD194))),"NE",IF(AND(AB194="")*((AC194=""))*(((AD194=""))),"NE","ANO")))))</f>
        <v>ANO</v>
      </c>
      <c r="AG194" s="81">
        <f>SUM(K194+M194+O194+Q194+S194+U194+W194+Y194+AA194+AE194)</f>
        <v>1715</v>
      </c>
      <c r="AJ194" s="24">
        <f>AG195</f>
        <v>1978</v>
      </c>
      <c r="AK194" s="24"/>
      <c r="AL194" s="105">
        <f>INT(IF(AB194&lt;25,0,(AB194-23.5)/1.5)*10)</f>
        <v>0</v>
      </c>
      <c r="AM194" s="105">
        <f>INT(IF(AC194&lt;120,0,(AC194-117.6)/2.4)*10)</f>
        <v>0</v>
      </c>
      <c r="AN194" s="105">
        <f>INT(IF(AO194&gt;=441,0,(442.5-AO194)/2.5)*10)</f>
        <v>1070</v>
      </c>
      <c r="AO194" s="127">
        <f>IF(AND(AP194=0,AQ194=0),"",AP194*60+AQ194)</f>
        <v>175</v>
      </c>
      <c r="AP194" s="127">
        <f>HOUR(AD194)</f>
        <v>2</v>
      </c>
      <c r="AQ194" s="127">
        <f>MINUTE(AD194)</f>
        <v>55</v>
      </c>
      <c r="AT194" s="95">
        <f>D191</f>
        <v>0</v>
      </c>
      <c r="AU194" s="94" t="str">
        <f>IF(A194="A","QD","")</f>
        <v/>
      </c>
    </row>
    <row r="195" spans="2:47" ht="13.5" thickBot="1" x14ac:dyDescent="0.25">
      <c r="B195" s="62"/>
      <c r="C195" s="141"/>
      <c r="D195" s="49"/>
      <c r="E195" s="49"/>
      <c r="F195" s="160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52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97" t="s">
        <v>101</v>
      </c>
      <c r="AF195" s="98"/>
      <c r="AG195" s="99">
        <f>SUM(AG193:AG194)</f>
        <v>1978</v>
      </c>
      <c r="AJ195" s="22">
        <f>AG195</f>
        <v>1978</v>
      </c>
      <c r="AK195" s="22"/>
      <c r="AL195" s="130"/>
      <c r="AM195" s="130"/>
      <c r="AN195" s="130"/>
      <c r="AO195" s="96"/>
      <c r="AP195" s="96"/>
      <c r="AQ195" s="96"/>
      <c r="AT195" s="18"/>
    </row>
    <row r="196" spans="2:47" ht="13.5" thickBot="1" x14ac:dyDescent="0.25">
      <c r="B196" s="62"/>
      <c r="C196" s="174"/>
      <c r="D196" s="175"/>
      <c r="E196" s="175"/>
      <c r="F196" s="176"/>
      <c r="G196" s="176"/>
      <c r="H196" s="176"/>
      <c r="I196" s="176"/>
      <c r="J196" s="176"/>
      <c r="K196" s="177"/>
      <c r="L196" s="176"/>
      <c r="M196" s="177"/>
      <c r="N196" s="176"/>
      <c r="O196" s="177"/>
      <c r="P196" s="176"/>
      <c r="Q196" s="177"/>
      <c r="R196" s="176"/>
      <c r="S196" s="177"/>
      <c r="T196" s="176"/>
      <c r="U196" s="177"/>
      <c r="V196" s="178"/>
      <c r="W196" s="177"/>
      <c r="X196" s="176"/>
      <c r="Y196" s="177"/>
      <c r="Z196" s="176"/>
      <c r="AA196" s="177"/>
      <c r="AB196" s="179"/>
      <c r="AC196" s="178"/>
      <c r="AD196" s="178"/>
      <c r="AE196" s="177"/>
      <c r="AF196" s="180"/>
      <c r="AG196" s="181"/>
      <c r="AJ196" s="22">
        <f>AG195</f>
        <v>1978</v>
      </c>
      <c r="AK196" s="22"/>
      <c r="AL196" s="130"/>
      <c r="AM196" s="130"/>
      <c r="AN196" s="130"/>
      <c r="AO196" s="96"/>
      <c r="AP196" s="96"/>
      <c r="AQ196" s="96"/>
      <c r="AT196" s="13"/>
    </row>
    <row r="197" spans="2:47" x14ac:dyDescent="0.2">
      <c r="B197" s="62" t="s">
        <v>50</v>
      </c>
      <c r="C197" s="138" t="s">
        <v>85</v>
      </c>
      <c r="D197" s="150"/>
      <c r="E197" s="152"/>
      <c r="F197" s="158"/>
      <c r="G197" s="65"/>
      <c r="H197" s="65"/>
      <c r="I197" s="66" t="s">
        <v>10</v>
      </c>
      <c r="J197" s="67"/>
      <c r="K197" s="68" t="s">
        <v>20</v>
      </c>
      <c r="L197" s="69" t="s">
        <v>0</v>
      </c>
      <c r="M197" s="68" t="s">
        <v>20</v>
      </c>
      <c r="N197" s="69" t="s">
        <v>11</v>
      </c>
      <c r="O197" s="68" t="s">
        <v>20</v>
      </c>
      <c r="P197" s="70" t="s">
        <v>12</v>
      </c>
      <c r="Q197" s="68" t="s">
        <v>20</v>
      </c>
      <c r="R197" s="71" t="s">
        <v>22</v>
      </c>
      <c r="S197" s="68" t="s">
        <v>20</v>
      </c>
      <c r="T197" s="70" t="s">
        <v>13</v>
      </c>
      <c r="U197" s="68" t="s">
        <v>20</v>
      </c>
      <c r="V197" s="66" t="s">
        <v>14</v>
      </c>
      <c r="W197" s="68" t="s">
        <v>20</v>
      </c>
      <c r="X197" s="69" t="s">
        <v>34</v>
      </c>
      <c r="Y197" s="68" t="s">
        <v>20</v>
      </c>
      <c r="Z197" s="70" t="s">
        <v>1</v>
      </c>
      <c r="AA197" s="68" t="s">
        <v>20</v>
      </c>
      <c r="AB197" s="145" t="s">
        <v>21</v>
      </c>
      <c r="AC197" s="66" t="s">
        <v>24</v>
      </c>
      <c r="AD197" s="66" t="s">
        <v>25</v>
      </c>
      <c r="AE197" s="74" t="s">
        <v>20</v>
      </c>
      <c r="AF197" s="79"/>
      <c r="AG197" s="77" t="s">
        <v>2</v>
      </c>
      <c r="AJ197" s="23">
        <f>AG201</f>
        <v>1874</v>
      </c>
      <c r="AK197" s="23"/>
      <c r="AL197" s="124" t="s">
        <v>59</v>
      </c>
      <c r="AM197" s="124" t="s">
        <v>59</v>
      </c>
      <c r="AN197" s="124" t="s">
        <v>59</v>
      </c>
      <c r="AO197" s="124" t="s">
        <v>60</v>
      </c>
      <c r="AP197" s="124" t="s">
        <v>61</v>
      </c>
      <c r="AQ197" s="124" t="s">
        <v>62</v>
      </c>
      <c r="AT197" s="15"/>
      <c r="AU197" s="14"/>
    </row>
    <row r="198" spans="2:47" x14ac:dyDescent="0.2">
      <c r="B198" s="62"/>
      <c r="C198" s="139" t="s">
        <v>17</v>
      </c>
      <c r="D198" s="162" t="s">
        <v>99</v>
      </c>
      <c r="E198" s="162" t="s">
        <v>100</v>
      </c>
      <c r="F198" s="161" t="s">
        <v>102</v>
      </c>
      <c r="G198" s="34" t="s">
        <v>105</v>
      </c>
      <c r="H198" s="153" t="s">
        <v>106</v>
      </c>
      <c r="I198" s="36" t="s">
        <v>54</v>
      </c>
      <c r="J198" s="36"/>
      <c r="K198" s="51"/>
      <c r="L198" s="37" t="s">
        <v>18</v>
      </c>
      <c r="M198" s="51"/>
      <c r="N198" s="37" t="s">
        <v>18</v>
      </c>
      <c r="O198" s="51"/>
      <c r="P198" s="38" t="s">
        <v>19</v>
      </c>
      <c r="Q198" s="51"/>
      <c r="R198" s="38" t="s">
        <v>19</v>
      </c>
      <c r="S198" s="51"/>
      <c r="T198" s="38" t="s">
        <v>18</v>
      </c>
      <c r="U198" s="51"/>
      <c r="V198" s="36" t="s">
        <v>19</v>
      </c>
      <c r="W198" s="51"/>
      <c r="X198" s="37" t="s">
        <v>19</v>
      </c>
      <c r="Y198" s="51"/>
      <c r="Z198" s="38" t="s">
        <v>18</v>
      </c>
      <c r="AA198" s="51"/>
      <c r="AB198" s="146" t="s">
        <v>18</v>
      </c>
      <c r="AC198" s="36" t="s">
        <v>18</v>
      </c>
      <c r="AD198" s="39" t="s">
        <v>55</v>
      </c>
      <c r="AE198" s="38"/>
      <c r="AF198" s="63"/>
      <c r="AG198" s="78" t="s">
        <v>63</v>
      </c>
      <c r="AJ198" s="23">
        <f>AG201</f>
        <v>1874</v>
      </c>
      <c r="AK198" s="23"/>
      <c r="AL198" s="125" t="s">
        <v>21</v>
      </c>
      <c r="AM198" s="125" t="s">
        <v>24</v>
      </c>
      <c r="AN198" s="125" t="s">
        <v>58</v>
      </c>
      <c r="AO198" s="126" t="s">
        <v>58</v>
      </c>
      <c r="AP198" s="126" t="s">
        <v>58</v>
      </c>
      <c r="AQ198" s="126" t="s">
        <v>58</v>
      </c>
      <c r="AT198" s="15"/>
      <c r="AU198" s="14"/>
    </row>
    <row r="199" spans="2:47" x14ac:dyDescent="0.2">
      <c r="B199" s="62"/>
      <c r="C199" s="140"/>
      <c r="D199" s="40" t="s">
        <v>115</v>
      </c>
      <c r="E199" s="40" t="s">
        <v>160</v>
      </c>
      <c r="F199" s="156" t="s">
        <v>103</v>
      </c>
      <c r="G199" s="166"/>
      <c r="H199" s="86"/>
      <c r="I199" s="45">
        <v>15.3</v>
      </c>
      <c r="J199" s="45"/>
      <c r="K199" s="82">
        <f>INT(IF(J199="E",(IF((AND(I199&gt;10.99)*(I199&lt;14.21)),(14.3-I199)/0.1*10,(IF((AND(I199&gt;6)*(I199&lt;11.01)),(12.65-I199)/0.05*10,0))))+50,(IF((AND(I199&gt;10.99)*(I199&lt;14.21)),(14.3-I199)/0.1*10,(IF((AND(I199&gt;6)*(I199&lt;11.01)),(12.65-I199)/0.05*10,0))))))</f>
        <v>0</v>
      </c>
      <c r="L199" s="45">
        <v>1.43</v>
      </c>
      <c r="M199" s="82">
        <f>INT(IF(L199&lt;1,0,(L199-0.945)/0.055)*10)</f>
        <v>88</v>
      </c>
      <c r="N199" s="48"/>
      <c r="O199" s="82">
        <f>INT(IF(N199&lt;3,0,(N199-2.85)/0.15)*10)</f>
        <v>0</v>
      </c>
      <c r="P199" s="43"/>
      <c r="Q199" s="82">
        <f>INT(IF(P199&lt;5,0,(P199-4)/1)*10)</f>
        <v>0</v>
      </c>
      <c r="R199" s="44"/>
      <c r="S199" s="132">
        <f>INT(IF(R199&lt;30,0,(R199-27)/3)*10)</f>
        <v>0</v>
      </c>
      <c r="T199" s="45"/>
      <c r="U199" s="82">
        <f>INT(IF(T199&lt;2.2,0,(T199-2.135)/0.065)*10)</f>
        <v>0</v>
      </c>
      <c r="V199" s="44"/>
      <c r="W199" s="82">
        <f>INT(IF(V199&lt;5,0,(V199-4.3)/0.7)*10)</f>
        <v>0</v>
      </c>
      <c r="X199" s="34"/>
      <c r="Y199" s="82">
        <f>INT(IF(X199&lt;10,0,(X199-9)/1)*10)</f>
        <v>0</v>
      </c>
      <c r="Z199" s="45">
        <v>4.0999999999999996</v>
      </c>
      <c r="AA199" s="82">
        <f>INT(IF(Z199&lt;5,0,(Z199-4.25)/0.75)*10)</f>
        <v>0</v>
      </c>
      <c r="AB199" s="144"/>
      <c r="AC199" s="43"/>
      <c r="AD199" s="46"/>
      <c r="AE199" s="110">
        <f>IF(AF199="ANO",(MAX(AL199:AN199)),0)</f>
        <v>0</v>
      </c>
      <c r="AF199" s="115" t="str">
        <f>IF(AND(ISNUMBER(AB199))*((ISNUMBER(AC199)))*(((ISNUMBER(AD199)))),"NE",IF(AND(ISNUMBER(AB199))*((ISNUMBER(AC199))),"NE",IF(AND(ISNUMBER(AB199))*((ISNUMBER(AD199))),"NE",IF(AND(ISNUMBER(AC199))*((ISNUMBER(AD199))),"NE",IF(AND(AB199="")*((AC199=""))*(((AD199=""))),"NE","ANO")))))</f>
        <v>NE</v>
      </c>
      <c r="AG199" s="80">
        <f>SUM(K199+M199+O199+Q199+S199+U199+W199+Y199+AA199+AE199)</f>
        <v>88</v>
      </c>
      <c r="AJ199" s="24">
        <f>AG201</f>
        <v>1874</v>
      </c>
      <c r="AK199" s="24"/>
      <c r="AL199" s="105">
        <f>INT(IF(AB199&lt;25,0,(AB199-23.5)/1.5)*10)</f>
        <v>0</v>
      </c>
      <c r="AM199" s="105">
        <f>INT(IF(AC199&lt;120,0,(AC199-117.6)/2.4)*10)</f>
        <v>0</v>
      </c>
      <c r="AN199" s="105">
        <f>INT(IF(AO199&gt;=441,0,(442.5-AO199)/2.5)*10)</f>
        <v>0</v>
      </c>
      <c r="AO199" s="127" t="str">
        <f>IF(AND(AP199=0,AQ199=0),"",AP199*60+AQ199)</f>
        <v/>
      </c>
      <c r="AP199" s="127">
        <f>HOUR(AD199)</f>
        <v>0</v>
      </c>
      <c r="AQ199" s="127">
        <f>MINUTE(AD199)</f>
        <v>0</v>
      </c>
      <c r="AT199" s="95">
        <f>D197</f>
        <v>0</v>
      </c>
      <c r="AU199" s="94" t="str">
        <f>IF(A199="A","QD","")</f>
        <v/>
      </c>
    </row>
    <row r="200" spans="2:47" x14ac:dyDescent="0.2">
      <c r="B200" s="62"/>
      <c r="C200" s="140"/>
      <c r="D200" s="47"/>
      <c r="E200" s="47" t="s">
        <v>160</v>
      </c>
      <c r="F200" s="157" t="s">
        <v>104</v>
      </c>
      <c r="G200" s="166"/>
      <c r="H200" s="182">
        <f>SUM(G200-G199)</f>
        <v>0</v>
      </c>
      <c r="I200" s="41">
        <v>11.8</v>
      </c>
      <c r="J200" s="41"/>
      <c r="K200" s="82">
        <f>INT(IF(J200="E",(IF((AND(I200&gt;10.99)*(I200&lt;14.21)),(14.3-I200)/0.1*10,(IF((AND(I200&gt;6)*(I200&lt;11.01)),(12.65-I200)/0.05*10,0))))+50,(IF((AND(I200&gt;10.99)*(I200&lt;14.21)),(14.3-I200)/0.1*10,(IF((AND(I200&gt;6)*(I200&lt;11.01)),(12.65-I200)/0.05*10,0))))))</f>
        <v>250</v>
      </c>
      <c r="L200" s="41">
        <v>2.2999999999999998</v>
      </c>
      <c r="M200" s="82">
        <f>INT(IF(L200&lt;1,0,(L200-0.945)/0.055)*10)</f>
        <v>246</v>
      </c>
      <c r="N200" s="42">
        <v>6.99</v>
      </c>
      <c r="O200" s="82">
        <f>INT(IF(N200&lt;3,0,(N200-2.85)/0.15)*10)</f>
        <v>276</v>
      </c>
      <c r="P200" s="43"/>
      <c r="Q200" s="82">
        <f>INT(IF(P200&lt;5,0,(P200-4)/1)*10)</f>
        <v>0</v>
      </c>
      <c r="R200" s="44"/>
      <c r="S200" s="132">
        <f>INT(IF(R200&lt;30,0,(R200-27)/3)*10)</f>
        <v>0</v>
      </c>
      <c r="T200" s="41"/>
      <c r="U200" s="82">
        <f>INT(IF(T200&lt;2.2,0,(T200-2.135)/0.065)*10)</f>
        <v>0</v>
      </c>
      <c r="V200" s="44"/>
      <c r="W200" s="82">
        <f>INT(IF(V200&lt;5,0,(V200-4.3)/0.7)*10)</f>
        <v>0</v>
      </c>
      <c r="X200" s="34"/>
      <c r="Y200" s="82">
        <f>INT(IF(X200&lt;10,0,(X200-9)/1)*10)</f>
        <v>0</v>
      </c>
      <c r="Z200" s="45"/>
      <c r="AA200" s="82">
        <f>INT(IF(Z200&lt;5,0,(Z200-4.25)/0.75)*10)</f>
        <v>0</v>
      </c>
      <c r="AB200" s="144"/>
      <c r="AC200" s="43"/>
      <c r="AD200" s="59">
        <v>0.13125000000000001</v>
      </c>
      <c r="AE200" s="110">
        <f>IF(AF200="ANO",(MAX(AL200:AN200)),0)</f>
        <v>1014</v>
      </c>
      <c r="AF200" s="115" t="str">
        <f>IF(AND(ISNUMBER(AB200))*((ISNUMBER(AC200)))*(((ISNUMBER(AD200)))),"NE",IF(AND(ISNUMBER(AB200))*((ISNUMBER(AC200))),"NE",IF(AND(ISNUMBER(AB200))*((ISNUMBER(AD200))),"NE",IF(AND(ISNUMBER(AC200))*((ISNUMBER(AD200))),"NE",IF(AND(AB200="")*((AC200=""))*(((AD200=""))),"NE","ANO")))))</f>
        <v>ANO</v>
      </c>
      <c r="AG200" s="81">
        <f>SUM(K200+M200+O200+Q200+S200+U200+W200+Y200+AA200+AE200)</f>
        <v>1786</v>
      </c>
      <c r="AJ200" s="24">
        <f>AG201</f>
        <v>1874</v>
      </c>
      <c r="AK200" s="24"/>
      <c r="AL200" s="105">
        <f>INT(IF(AB200&lt;25,0,(AB200-23.5)/1.5)*10)</f>
        <v>0</v>
      </c>
      <c r="AM200" s="105">
        <f>INT(IF(AC200&lt;120,0,(AC200-117.6)/2.4)*10)</f>
        <v>0</v>
      </c>
      <c r="AN200" s="105">
        <f>INT(IF(AO200&gt;=441,0,(442.5-AO200)/2.5)*10)</f>
        <v>1014</v>
      </c>
      <c r="AO200" s="127">
        <f>IF(AND(AP200=0,AQ200=0),"",AP200*60+AQ200)</f>
        <v>189</v>
      </c>
      <c r="AP200" s="127">
        <f>HOUR(AD200)</f>
        <v>3</v>
      </c>
      <c r="AQ200" s="127">
        <f>MINUTE(AD200)</f>
        <v>9</v>
      </c>
      <c r="AT200" s="95">
        <f>D197</f>
        <v>0</v>
      </c>
      <c r="AU200" s="94" t="str">
        <f>IF(A200="A","QD","")</f>
        <v/>
      </c>
    </row>
    <row r="201" spans="2:47" ht="13.5" thickBot="1" x14ac:dyDescent="0.25">
      <c r="B201" s="62"/>
      <c r="C201" s="141"/>
      <c r="D201" s="49"/>
      <c r="E201" s="49"/>
      <c r="F201" s="160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97" t="s">
        <v>101</v>
      </c>
      <c r="AF201" s="98"/>
      <c r="AG201" s="99">
        <f>SUM(AG199:AG200)</f>
        <v>1874</v>
      </c>
      <c r="AJ201" s="22">
        <f>AG201</f>
        <v>1874</v>
      </c>
      <c r="AK201" s="22"/>
      <c r="AL201" s="130"/>
      <c r="AM201" s="130"/>
      <c r="AN201" s="130"/>
      <c r="AO201" s="96"/>
      <c r="AP201" s="96"/>
      <c r="AQ201" s="96"/>
    </row>
    <row r="202" spans="2:47" ht="13.5" thickBot="1" x14ac:dyDescent="0.25">
      <c r="B202" s="62"/>
      <c r="C202" s="174"/>
      <c r="D202" s="175"/>
      <c r="E202" s="175"/>
      <c r="F202" s="176"/>
      <c r="G202" s="176"/>
      <c r="H202" s="176"/>
      <c r="I202" s="176"/>
      <c r="J202" s="176"/>
      <c r="K202" s="177"/>
      <c r="L202" s="176"/>
      <c r="M202" s="177"/>
      <c r="N202" s="176"/>
      <c r="O202" s="177"/>
      <c r="P202" s="176"/>
      <c r="Q202" s="177"/>
      <c r="R202" s="176"/>
      <c r="S202" s="177"/>
      <c r="T202" s="176"/>
      <c r="U202" s="177"/>
      <c r="V202" s="178"/>
      <c r="W202" s="177"/>
      <c r="X202" s="176"/>
      <c r="Y202" s="177"/>
      <c r="Z202" s="176"/>
      <c r="AA202" s="177"/>
      <c r="AB202" s="179"/>
      <c r="AC202" s="178"/>
      <c r="AD202" s="178"/>
      <c r="AE202" s="177"/>
      <c r="AF202" s="180"/>
      <c r="AG202" s="181"/>
      <c r="AJ202" s="22">
        <f>AG201</f>
        <v>1874</v>
      </c>
      <c r="AK202" s="22"/>
      <c r="AL202" s="130"/>
      <c r="AM202" s="130"/>
      <c r="AN202" s="130"/>
      <c r="AO202" s="96"/>
      <c r="AP202" s="96"/>
      <c r="AQ202" s="96"/>
    </row>
    <row r="203" spans="2:47" x14ac:dyDescent="0.2">
      <c r="B203" s="62" t="s">
        <v>51</v>
      </c>
      <c r="C203" s="138" t="s">
        <v>93</v>
      </c>
      <c r="D203" s="163"/>
      <c r="E203" s="164"/>
      <c r="F203" s="184"/>
      <c r="G203" s="65"/>
      <c r="H203" s="65"/>
      <c r="I203" s="116" t="s">
        <v>10</v>
      </c>
      <c r="J203" s="117"/>
      <c r="K203" s="118" t="s">
        <v>20</v>
      </c>
      <c r="L203" s="119" t="s">
        <v>0</v>
      </c>
      <c r="M203" s="118" t="s">
        <v>20</v>
      </c>
      <c r="N203" s="119" t="s">
        <v>11</v>
      </c>
      <c r="O203" s="118" t="s">
        <v>20</v>
      </c>
      <c r="P203" s="120" t="s">
        <v>12</v>
      </c>
      <c r="Q203" s="118" t="s">
        <v>20</v>
      </c>
      <c r="R203" s="121" t="s">
        <v>22</v>
      </c>
      <c r="S203" s="118" t="s">
        <v>53</v>
      </c>
      <c r="T203" s="120" t="s">
        <v>13</v>
      </c>
      <c r="U203" s="118" t="s">
        <v>20</v>
      </c>
      <c r="V203" s="116" t="s">
        <v>14</v>
      </c>
      <c r="W203" s="118" t="s">
        <v>20</v>
      </c>
      <c r="X203" s="119" t="s">
        <v>34</v>
      </c>
      <c r="Y203" s="118" t="s">
        <v>20</v>
      </c>
      <c r="Z203" s="120" t="s">
        <v>1</v>
      </c>
      <c r="AA203" s="118" t="s">
        <v>20</v>
      </c>
      <c r="AB203" s="147" t="s">
        <v>21</v>
      </c>
      <c r="AC203" s="116" t="s">
        <v>24</v>
      </c>
      <c r="AD203" s="116" t="s">
        <v>25</v>
      </c>
      <c r="AE203" s="122" t="s">
        <v>20</v>
      </c>
      <c r="AF203" s="123"/>
      <c r="AG203" s="77" t="s">
        <v>2</v>
      </c>
      <c r="AJ203" s="23">
        <f>AG207</f>
        <v>1870</v>
      </c>
      <c r="AK203" s="23"/>
      <c r="AL203" s="124" t="s">
        <v>59</v>
      </c>
      <c r="AM203" s="124" t="s">
        <v>59</v>
      </c>
      <c r="AN203" s="124" t="s">
        <v>59</v>
      </c>
      <c r="AO203" s="124" t="s">
        <v>60</v>
      </c>
      <c r="AP203" s="124" t="s">
        <v>61</v>
      </c>
      <c r="AQ203" s="124" t="s">
        <v>62</v>
      </c>
      <c r="AT203" s="15"/>
      <c r="AU203" s="14"/>
    </row>
    <row r="204" spans="2:47" x14ac:dyDescent="0.2">
      <c r="B204" s="62"/>
      <c r="C204" s="139" t="s">
        <v>17</v>
      </c>
      <c r="D204" s="162" t="s">
        <v>99</v>
      </c>
      <c r="E204" s="162" t="s">
        <v>100</v>
      </c>
      <c r="F204" s="161" t="s">
        <v>102</v>
      </c>
      <c r="G204" s="34" t="s">
        <v>105</v>
      </c>
      <c r="H204" s="153" t="s">
        <v>106</v>
      </c>
      <c r="I204" s="36" t="s">
        <v>54</v>
      </c>
      <c r="J204" s="36"/>
      <c r="K204" s="51"/>
      <c r="L204" s="37" t="s">
        <v>18</v>
      </c>
      <c r="M204" s="51"/>
      <c r="N204" s="37" t="s">
        <v>18</v>
      </c>
      <c r="O204" s="51"/>
      <c r="P204" s="38" t="s">
        <v>19</v>
      </c>
      <c r="Q204" s="51"/>
      <c r="R204" s="38" t="s">
        <v>19</v>
      </c>
      <c r="S204" s="51"/>
      <c r="T204" s="38" t="s">
        <v>18</v>
      </c>
      <c r="U204" s="51"/>
      <c r="V204" s="36" t="s">
        <v>19</v>
      </c>
      <c r="W204" s="51"/>
      <c r="X204" s="37" t="s">
        <v>19</v>
      </c>
      <c r="Y204" s="51"/>
      <c r="Z204" s="38" t="s">
        <v>18</v>
      </c>
      <c r="AA204" s="51"/>
      <c r="AB204" s="146" t="s">
        <v>18</v>
      </c>
      <c r="AC204" s="36" t="s">
        <v>18</v>
      </c>
      <c r="AD204" s="36" t="s">
        <v>55</v>
      </c>
      <c r="AE204" s="38"/>
      <c r="AF204" s="133"/>
      <c r="AG204" s="78" t="s">
        <v>63</v>
      </c>
      <c r="AJ204" s="23">
        <f>AG207</f>
        <v>1870</v>
      </c>
      <c r="AK204" s="23"/>
      <c r="AL204" s="125" t="s">
        <v>21</v>
      </c>
      <c r="AM204" s="125" t="s">
        <v>24</v>
      </c>
      <c r="AN204" s="125" t="s">
        <v>58</v>
      </c>
      <c r="AO204" s="126" t="s">
        <v>58</v>
      </c>
      <c r="AP204" s="126" t="s">
        <v>58</v>
      </c>
      <c r="AQ204" s="126" t="s">
        <v>58</v>
      </c>
      <c r="AT204" s="15"/>
      <c r="AU204" s="14"/>
    </row>
    <row r="205" spans="2:47" x14ac:dyDescent="0.2">
      <c r="B205" s="62"/>
      <c r="C205" s="140"/>
      <c r="D205" s="40" t="s">
        <v>112</v>
      </c>
      <c r="E205" s="40" t="s">
        <v>172</v>
      </c>
      <c r="F205" s="156" t="s">
        <v>103</v>
      </c>
      <c r="G205" s="166"/>
      <c r="H205" s="86"/>
      <c r="I205" s="45">
        <v>13.9</v>
      </c>
      <c r="J205" s="45"/>
      <c r="K205" s="82">
        <f>INT(IF(J205="E",(IF((AND(I205&gt;10.99)*(I205&lt;14.21)),(14.3-I205)/0.1*10,(IF((AND(I205&gt;6)*(I205&lt;11.01)),(12.65-I205)/0.05*10,0))))+50,(IF((AND(I205&gt;10.99)*(I205&lt;14.21)),(14.3-I205)/0.1*10,(IF((AND(I205&gt;6)*(I205&lt;11.01)),(12.65-I205)/0.05*10,0))))))</f>
        <v>40</v>
      </c>
      <c r="L205" s="45">
        <v>2.27</v>
      </c>
      <c r="M205" s="82">
        <f>INT(IF(L205&lt;1,0,(L205-0.945)/0.055)*10)</f>
        <v>240</v>
      </c>
      <c r="N205" s="48"/>
      <c r="O205" s="82">
        <f>INT(IF(N205&lt;3,0,(N205-2.85)/0.15)*10)</f>
        <v>0</v>
      </c>
      <c r="P205" s="43"/>
      <c r="Q205" s="82">
        <f>INT(IF(P205&lt;5,0,(P205-4)/1)*10)</f>
        <v>0</v>
      </c>
      <c r="R205" s="44"/>
      <c r="S205" s="132">
        <f>INT(IF(R205&lt;30,0,(R205-27)/3)*10)</f>
        <v>0</v>
      </c>
      <c r="T205" s="45"/>
      <c r="U205" s="82">
        <f>INT(IF(T205&lt;2.2,0,(T205-2.135)/0.065)*10)</f>
        <v>0</v>
      </c>
      <c r="V205" s="44"/>
      <c r="W205" s="82">
        <f>INT(IF(V205&lt;5,0,(V205-4.3)/0.7)*10)</f>
        <v>0</v>
      </c>
      <c r="X205" s="34"/>
      <c r="Y205" s="82">
        <f>INT(IF(X205&lt;10,0,(X205-9)/1)*10)</f>
        <v>0</v>
      </c>
      <c r="Z205" s="45"/>
      <c r="AA205" s="82">
        <f>INT(IF(Z205&lt;5,0,(Z205-4.25)/0.75)*10)</f>
        <v>0</v>
      </c>
      <c r="AB205" s="144"/>
      <c r="AC205" s="43"/>
      <c r="AD205" s="46"/>
      <c r="AE205" s="110">
        <f>IF(AF205="ANO",(MAX(AL205:AN205)),0)</f>
        <v>0</v>
      </c>
      <c r="AF205" s="115" t="str">
        <f>IF(AND(ISNUMBER(AB205))*((ISNUMBER(AC205)))*(((ISNUMBER(AD205)))),"NE",IF(AND(ISNUMBER(AB205))*((ISNUMBER(AC205))),"NE",IF(AND(ISNUMBER(AB205))*((ISNUMBER(AD205))),"NE",IF(AND(ISNUMBER(AC205))*((ISNUMBER(AD205))),"NE",IF(AND(AB205="")*((AC205=""))*(((AD205=""))),"NE","ANO")))))</f>
        <v>NE</v>
      </c>
      <c r="AG205" s="80">
        <f>SUM(K205+M205+O205+Q205+S205+U205+W205+Y205+AA205+AE205)</f>
        <v>280</v>
      </c>
      <c r="AJ205" s="24">
        <f>AG207</f>
        <v>1870</v>
      </c>
      <c r="AK205" s="24"/>
      <c r="AL205" s="105">
        <f>INT(IF(AB205&lt;25,0,(AB205-23.5)/1.5)*10)</f>
        <v>0</v>
      </c>
      <c r="AM205" s="105">
        <f>INT(IF(AC205&lt;120,0,(AC205-117.6)/2.4)*10)</f>
        <v>0</v>
      </c>
      <c r="AN205" s="105">
        <f>INT(IF(AO205&gt;=441,0,(442.5-AO205)/2.5)*10)</f>
        <v>0</v>
      </c>
      <c r="AO205" s="127" t="str">
        <f>IF(AND(AP205=0,AQ205=0),"",AP205*60+AQ205)</f>
        <v/>
      </c>
      <c r="AP205" s="127">
        <f>HOUR(AD205)</f>
        <v>0</v>
      </c>
      <c r="AQ205" s="127">
        <f>MINUTE(AD205)</f>
        <v>0</v>
      </c>
      <c r="AT205" s="95">
        <f>D203</f>
        <v>0</v>
      </c>
      <c r="AU205" s="94" t="str">
        <f>IF(A205="A","QD","")</f>
        <v/>
      </c>
    </row>
    <row r="206" spans="2:47" x14ac:dyDescent="0.2">
      <c r="B206" s="62"/>
      <c r="C206" s="140"/>
      <c r="D206" s="47"/>
      <c r="E206" s="47" t="s">
        <v>173</v>
      </c>
      <c r="F206" s="157" t="s">
        <v>104</v>
      </c>
      <c r="G206" s="166"/>
      <c r="H206" s="182">
        <f>SUM(G206-G205)</f>
        <v>0</v>
      </c>
      <c r="I206" s="41">
        <v>13</v>
      </c>
      <c r="J206" s="41"/>
      <c r="K206" s="82">
        <f>INT(IF(J206="E",(IF((AND(I206&gt;10.99)*(I206&lt;14.21)),(14.3-I206)/0.1*10,(IF((AND(I206&gt;6)*(I206&lt;11.01)),(12.65-I206)/0.05*10,0))))+50,(IF((AND(I206&gt;10.99)*(I206&lt;14.21)),(14.3-I206)/0.1*10,(IF((AND(I206&gt;6)*(I206&lt;11.01)),(12.65-I206)/0.05*10,0))))))</f>
        <v>130</v>
      </c>
      <c r="L206" s="41">
        <v>2.4</v>
      </c>
      <c r="M206" s="82">
        <f>INT(IF(L206&lt;1,0,(L206-0.945)/0.055)*10)</f>
        <v>264</v>
      </c>
      <c r="N206" s="42">
        <v>6.61</v>
      </c>
      <c r="O206" s="82">
        <f>INT(IF(N206&lt;3,0,(N206-2.85)/0.15)*10)</f>
        <v>250</v>
      </c>
      <c r="P206" s="43"/>
      <c r="Q206" s="82">
        <f>INT(IF(P206&lt;5,0,(P206-4)/1)*10)</f>
        <v>0</v>
      </c>
      <c r="R206" s="44"/>
      <c r="S206" s="132">
        <f>INT(IF(R206&lt;30,0,(R206-27)/3)*10)</f>
        <v>0</v>
      </c>
      <c r="T206" s="41"/>
      <c r="U206" s="82">
        <f>INT(IF(T206&lt;2.2,0,(T206-2.135)/0.065)*10)</f>
        <v>0</v>
      </c>
      <c r="V206" s="44"/>
      <c r="W206" s="82">
        <f>INT(IF(V206&lt;5,0,(V206-4.3)/0.7)*10)</f>
        <v>0</v>
      </c>
      <c r="X206" s="34"/>
      <c r="Y206" s="82">
        <f>INT(IF(X206&lt;10,0,(X206-9)/1)*10)</f>
        <v>0</v>
      </c>
      <c r="Z206" s="45"/>
      <c r="AA206" s="82">
        <f>INT(IF(Z206&lt;5,0,(Z206-4.25)/0.75)*10)</f>
        <v>0</v>
      </c>
      <c r="AB206" s="144"/>
      <c r="AC206" s="43"/>
      <c r="AD206" s="59">
        <v>0.14305555555555557</v>
      </c>
      <c r="AE206" s="110">
        <f>IF(AF206="ANO",(MAX(AL206:AN206)),0)</f>
        <v>946</v>
      </c>
      <c r="AF206" s="115" t="str">
        <f>IF(AND(ISNUMBER(AB206))*((ISNUMBER(AC206)))*(((ISNUMBER(AD206)))),"NE",IF(AND(ISNUMBER(AB206))*((ISNUMBER(AC206))),"NE",IF(AND(ISNUMBER(AB206))*((ISNUMBER(AD206))),"NE",IF(AND(ISNUMBER(AC206))*((ISNUMBER(AD206))),"NE",IF(AND(AB206="")*((AC206=""))*(((AD206=""))),"NE","ANO")))))</f>
        <v>ANO</v>
      </c>
      <c r="AG206" s="81">
        <f>SUM(K206+M206+O206+Q206+S206+U206+W206+Y206+AA206+AE206)</f>
        <v>1590</v>
      </c>
      <c r="AJ206" s="24">
        <f>AG207</f>
        <v>1870</v>
      </c>
      <c r="AK206" s="24"/>
      <c r="AL206" s="105">
        <f>INT(IF(AB206&lt;25,0,(AB206-23.5)/1.5)*10)</f>
        <v>0</v>
      </c>
      <c r="AM206" s="105">
        <f>INT(IF(AC206&lt;120,0,(AC206-117.6)/2.4)*10)</f>
        <v>0</v>
      </c>
      <c r="AN206" s="105">
        <f>INT(IF(AO206&gt;=441,0,(442.5-AO206)/2.5)*10)</f>
        <v>946</v>
      </c>
      <c r="AO206" s="127">
        <f>IF(AND(AP206=0,AQ206=0),"",AP206*60+AQ206)</f>
        <v>206</v>
      </c>
      <c r="AP206" s="127">
        <f>HOUR(AD206)</f>
        <v>3</v>
      </c>
      <c r="AQ206" s="127">
        <f>MINUTE(AD206)</f>
        <v>26</v>
      </c>
      <c r="AT206" s="95">
        <f>D203</f>
        <v>0</v>
      </c>
      <c r="AU206" s="94" t="str">
        <f>IF(A206="A","QD","")</f>
        <v/>
      </c>
    </row>
    <row r="207" spans="2:47" ht="13.5" thickBot="1" x14ac:dyDescent="0.25">
      <c r="B207" s="62"/>
      <c r="C207" s="141"/>
      <c r="D207" s="49"/>
      <c r="E207" s="49"/>
      <c r="F207" s="153"/>
      <c r="G207" s="143"/>
      <c r="H207" s="143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97" t="s">
        <v>101</v>
      </c>
      <c r="AF207" s="98"/>
      <c r="AG207" s="99">
        <f>SUM(AG205:AG206)</f>
        <v>1870</v>
      </c>
      <c r="AJ207" s="22">
        <f>AG207</f>
        <v>1870</v>
      </c>
      <c r="AK207" s="22"/>
      <c r="AL207" s="130"/>
      <c r="AM207" s="130"/>
      <c r="AN207" s="130"/>
      <c r="AO207" s="96"/>
      <c r="AP207" s="96"/>
      <c r="AQ207" s="96"/>
      <c r="AU207" s="18"/>
    </row>
    <row r="208" spans="2:47" ht="13.5" thickBot="1" x14ac:dyDescent="0.25">
      <c r="B208" s="62"/>
      <c r="C208" s="174"/>
      <c r="D208" s="175"/>
      <c r="E208" s="175"/>
      <c r="F208" s="176"/>
      <c r="G208" s="176"/>
      <c r="H208" s="176"/>
      <c r="I208" s="176"/>
      <c r="J208" s="176"/>
      <c r="K208" s="177"/>
      <c r="L208" s="176"/>
      <c r="M208" s="177"/>
      <c r="N208" s="176"/>
      <c r="O208" s="177"/>
      <c r="P208" s="176"/>
      <c r="Q208" s="177"/>
      <c r="R208" s="176"/>
      <c r="S208" s="177"/>
      <c r="T208" s="176"/>
      <c r="U208" s="177"/>
      <c r="V208" s="178"/>
      <c r="W208" s="177"/>
      <c r="X208" s="176"/>
      <c r="Y208" s="177"/>
      <c r="Z208" s="176"/>
      <c r="AA208" s="177"/>
      <c r="AB208" s="179"/>
      <c r="AC208" s="178"/>
      <c r="AD208" s="178"/>
      <c r="AE208" s="177"/>
      <c r="AF208" s="180"/>
      <c r="AG208" s="181"/>
      <c r="AJ208" s="22">
        <f>AG207</f>
        <v>1870</v>
      </c>
      <c r="AK208" s="22"/>
      <c r="AL208" s="130"/>
      <c r="AM208" s="130"/>
      <c r="AN208" s="130"/>
      <c r="AO208" s="96"/>
      <c r="AP208" s="96"/>
      <c r="AQ208" s="96"/>
      <c r="AU208" s="13"/>
    </row>
    <row r="209" spans="2:47" x14ac:dyDescent="0.2">
      <c r="B209" s="62" t="s">
        <v>52</v>
      </c>
      <c r="C209" s="138" t="s">
        <v>86</v>
      </c>
      <c r="D209" s="163"/>
      <c r="E209" s="164"/>
      <c r="F209" s="185"/>
      <c r="G209" s="65"/>
      <c r="H209" s="65"/>
      <c r="I209" s="66" t="s">
        <v>10</v>
      </c>
      <c r="J209" s="67"/>
      <c r="K209" s="68" t="s">
        <v>20</v>
      </c>
      <c r="L209" s="69" t="s">
        <v>0</v>
      </c>
      <c r="M209" s="68" t="s">
        <v>20</v>
      </c>
      <c r="N209" s="69" t="s">
        <v>11</v>
      </c>
      <c r="O209" s="68" t="s">
        <v>20</v>
      </c>
      <c r="P209" s="70" t="s">
        <v>12</v>
      </c>
      <c r="Q209" s="68" t="s">
        <v>20</v>
      </c>
      <c r="R209" s="71" t="s">
        <v>22</v>
      </c>
      <c r="S209" s="68" t="s">
        <v>20</v>
      </c>
      <c r="T209" s="70" t="s">
        <v>13</v>
      </c>
      <c r="U209" s="68" t="s">
        <v>20</v>
      </c>
      <c r="V209" s="66" t="s">
        <v>14</v>
      </c>
      <c r="W209" s="68" t="s">
        <v>20</v>
      </c>
      <c r="X209" s="69" t="s">
        <v>34</v>
      </c>
      <c r="Y209" s="68" t="s">
        <v>20</v>
      </c>
      <c r="Z209" s="70" t="s">
        <v>1</v>
      </c>
      <c r="AA209" s="68" t="s">
        <v>20</v>
      </c>
      <c r="AB209" s="145" t="s">
        <v>21</v>
      </c>
      <c r="AC209" s="66" t="s">
        <v>24</v>
      </c>
      <c r="AD209" s="66" t="s">
        <v>25</v>
      </c>
      <c r="AE209" s="74" t="s">
        <v>20</v>
      </c>
      <c r="AF209" s="79"/>
      <c r="AG209" s="77" t="s">
        <v>2</v>
      </c>
      <c r="AJ209" s="23">
        <f>AG213</f>
        <v>772</v>
      </c>
      <c r="AK209" s="23"/>
      <c r="AL209" s="124" t="s">
        <v>59</v>
      </c>
      <c r="AM209" s="124" t="s">
        <v>59</v>
      </c>
      <c r="AN209" s="124" t="s">
        <v>59</v>
      </c>
      <c r="AO209" s="124" t="s">
        <v>60</v>
      </c>
      <c r="AP209" s="124" t="s">
        <v>61</v>
      </c>
      <c r="AQ209" s="124" t="s">
        <v>62</v>
      </c>
    </row>
    <row r="210" spans="2:47" x14ac:dyDescent="0.2">
      <c r="B210" s="62"/>
      <c r="C210" s="139" t="s">
        <v>17</v>
      </c>
      <c r="D210" s="162" t="s">
        <v>99</v>
      </c>
      <c r="E210" s="162" t="s">
        <v>100</v>
      </c>
      <c r="F210" s="161" t="s">
        <v>102</v>
      </c>
      <c r="G210" s="34" t="s">
        <v>105</v>
      </c>
      <c r="H210" s="153" t="s">
        <v>106</v>
      </c>
      <c r="I210" s="36" t="s">
        <v>54</v>
      </c>
      <c r="J210" s="36"/>
      <c r="K210" s="51"/>
      <c r="L210" s="37" t="s">
        <v>18</v>
      </c>
      <c r="M210" s="51"/>
      <c r="N210" s="37" t="s">
        <v>18</v>
      </c>
      <c r="O210" s="51"/>
      <c r="P210" s="38" t="s">
        <v>19</v>
      </c>
      <c r="Q210" s="51"/>
      <c r="R210" s="38" t="s">
        <v>19</v>
      </c>
      <c r="S210" s="51"/>
      <c r="T210" s="38" t="s">
        <v>18</v>
      </c>
      <c r="U210" s="51"/>
      <c r="V210" s="36" t="s">
        <v>19</v>
      </c>
      <c r="W210" s="51"/>
      <c r="X210" s="37" t="s">
        <v>19</v>
      </c>
      <c r="Y210" s="51"/>
      <c r="Z210" s="38" t="s">
        <v>18</v>
      </c>
      <c r="AA210" s="51"/>
      <c r="AB210" s="146" t="s">
        <v>18</v>
      </c>
      <c r="AC210" s="36" t="s">
        <v>18</v>
      </c>
      <c r="AD210" s="39" t="s">
        <v>55</v>
      </c>
      <c r="AE210" s="38"/>
      <c r="AF210" s="63"/>
      <c r="AG210" s="78" t="s">
        <v>63</v>
      </c>
      <c r="AJ210" s="23">
        <f>AG213</f>
        <v>772</v>
      </c>
      <c r="AK210" s="23"/>
      <c r="AL210" s="125" t="s">
        <v>21</v>
      </c>
      <c r="AM210" s="125" t="s">
        <v>24</v>
      </c>
      <c r="AN210" s="125" t="s">
        <v>58</v>
      </c>
      <c r="AO210" s="126" t="s">
        <v>58</v>
      </c>
      <c r="AP210" s="126" t="s">
        <v>58</v>
      </c>
      <c r="AQ210" s="126" t="s">
        <v>58</v>
      </c>
    </row>
    <row r="211" spans="2:47" x14ac:dyDescent="0.2">
      <c r="B211" s="62"/>
      <c r="C211" s="140"/>
      <c r="D211" s="40" t="s">
        <v>161</v>
      </c>
      <c r="E211" s="40" t="s">
        <v>162</v>
      </c>
      <c r="F211" s="156" t="s">
        <v>103</v>
      </c>
      <c r="G211" s="166"/>
      <c r="H211" s="86"/>
      <c r="I211" s="45"/>
      <c r="J211" s="45"/>
      <c r="K211" s="82">
        <f>INT(IF(J211="E",(IF((AND(I211&gt;10.99)*(I211&lt;14.21)),(14.3-I211)/0.1*10,(IF((AND(I211&gt;6)*(I211&lt;11.01)),(12.65-I211)/0.05*10,0))))+50,(IF((AND(I211&gt;10.99)*(I211&lt;14.21)),(14.3-I211)/0.1*10,(IF((AND(I211&gt;6)*(I211&lt;11.01)),(12.65-I211)/0.05*10,0))))))</f>
        <v>0</v>
      </c>
      <c r="L211" s="45">
        <v>0</v>
      </c>
      <c r="M211" s="82">
        <f>INT(IF(L211&lt;1,0,(L211-0.945)/0.055)*10)</f>
        <v>0</v>
      </c>
      <c r="N211" s="48"/>
      <c r="O211" s="82">
        <f>INT(IF(N211&lt;3,0,(N211-2.85)/0.15)*10)</f>
        <v>0</v>
      </c>
      <c r="P211" s="43"/>
      <c r="Q211" s="82">
        <f>INT(IF(P211&lt;5,0,(P211-4)/1)*10)</f>
        <v>0</v>
      </c>
      <c r="R211" s="44"/>
      <c r="S211" s="132">
        <f>INT(IF(R211&lt;30,0,(R211-27)/3)*10)</f>
        <v>0</v>
      </c>
      <c r="T211" s="45"/>
      <c r="U211" s="82">
        <f>INT(IF(T211&lt;2.2,0,(T211-2.135)/0.065)*10)</f>
        <v>0</v>
      </c>
      <c r="V211" s="44"/>
      <c r="W211" s="82">
        <f>INT(IF(V211&lt;5,0,(V211-4.3)/0.7)*10)</f>
        <v>0</v>
      </c>
      <c r="X211" s="34"/>
      <c r="Y211" s="82">
        <f>INT(IF(X211&lt;10,0,(X211-9)/1)*10)</f>
        <v>0</v>
      </c>
      <c r="Z211" s="45">
        <v>3.7</v>
      </c>
      <c r="AA211" s="82">
        <f>INT(IF(Z211&lt;5,0,(Z211-4.25)/0.75)*10)</f>
        <v>0</v>
      </c>
      <c r="AB211" s="144"/>
      <c r="AC211" s="43"/>
      <c r="AD211" s="46"/>
      <c r="AE211" s="110">
        <f>IF(AF211="ANO",(MAX(AL211:AN211)),0)</f>
        <v>0</v>
      </c>
      <c r="AF211" s="115" t="str">
        <f>IF(AND(ISNUMBER(AB211))*((ISNUMBER(AC211)))*(((ISNUMBER(AD211)))),"NE",IF(AND(ISNUMBER(AB211))*((ISNUMBER(AC211))),"NE",IF(AND(ISNUMBER(AB211))*((ISNUMBER(AD211))),"NE",IF(AND(ISNUMBER(AC211))*((ISNUMBER(AD211))),"NE",IF(AND(AB211="")*((AC211=""))*(((AD211=""))),"NE","ANO")))))</f>
        <v>NE</v>
      </c>
      <c r="AG211" s="80">
        <f>SUM(K211+M211+O211+Q211+S211+U211+W211+Y211+AA211+AE211)</f>
        <v>0</v>
      </c>
      <c r="AJ211" s="24">
        <f>AG213</f>
        <v>772</v>
      </c>
      <c r="AK211" s="24"/>
      <c r="AL211" s="105">
        <f>INT(IF(AB211&lt;25,0,(AB211-23.5)/1.5)*10)</f>
        <v>0</v>
      </c>
      <c r="AM211" s="105">
        <f>INT(IF(AC211&lt;120,0,(AC211-117.6)/2.4)*10)</f>
        <v>0</v>
      </c>
      <c r="AN211" s="105">
        <f>INT(IF(AO211&gt;=441,0,(442.5-AO211)/2.5)*10)</f>
        <v>0</v>
      </c>
      <c r="AO211" s="127" t="str">
        <f>IF(AND(AP211=0,AQ211=0),"",AP211*60+AQ211)</f>
        <v/>
      </c>
      <c r="AP211" s="127">
        <f>HOUR(AD211)</f>
        <v>0</v>
      </c>
      <c r="AQ211" s="127">
        <f>MINUTE(AD211)</f>
        <v>0</v>
      </c>
      <c r="AT211" s="95">
        <f>D209</f>
        <v>0</v>
      </c>
      <c r="AU211" s="94" t="str">
        <f>IF(A211="A","QD","")</f>
        <v/>
      </c>
    </row>
    <row r="212" spans="2:47" x14ac:dyDescent="0.2">
      <c r="B212" s="62"/>
      <c r="C212" s="140"/>
      <c r="D212" s="47"/>
      <c r="E212" s="47" t="s">
        <v>160</v>
      </c>
      <c r="F212" s="157" t="s">
        <v>104</v>
      </c>
      <c r="G212" s="166"/>
      <c r="H212" s="182">
        <f>SUM(G212-G211)</f>
        <v>0</v>
      </c>
      <c r="I212" s="41">
        <v>11.8</v>
      </c>
      <c r="J212" s="41"/>
      <c r="K212" s="82">
        <f>INT(IF(J212="E",(IF((AND(I212&gt;10.99)*(I212&lt;14.21)),(14.3-I212)/0.1*10,(IF((AND(I212&gt;6)*(I212&lt;11.01)),(12.65-I212)/0.05*10,0))))+50,(IF((AND(I212&gt;10.99)*(I212&lt;14.21)),(14.3-I212)/0.1*10,(IF((AND(I212&gt;6)*(I212&lt;11.01)),(12.65-I212)/0.05*10,0))))))</f>
        <v>250</v>
      </c>
      <c r="L212" s="41">
        <v>2.2999999999999998</v>
      </c>
      <c r="M212" s="82">
        <f>INT(IF(L212&lt;1,0,(L212-0.945)/0.055)*10)</f>
        <v>246</v>
      </c>
      <c r="N212" s="42">
        <v>6.99</v>
      </c>
      <c r="O212" s="82">
        <f>INT(IF(N212&lt;3,0,(N212-2.85)/0.15)*10)</f>
        <v>276</v>
      </c>
      <c r="P212" s="43"/>
      <c r="Q212" s="82">
        <f>INT(IF(P212&lt;5,0,(P212-4)/1)*10)</f>
        <v>0</v>
      </c>
      <c r="R212" s="44"/>
      <c r="S212" s="132">
        <f>INT(IF(R212&lt;30,0,(R212-27)/3)*10)</f>
        <v>0</v>
      </c>
      <c r="T212" s="41"/>
      <c r="U212" s="82">
        <f>INT(IF(T212&lt;2.2,0,(T212-2.135)/0.065)*10)</f>
        <v>0</v>
      </c>
      <c r="V212" s="44"/>
      <c r="W212" s="82">
        <f>INT(IF(V212&lt;5,0,(V212-4.3)/0.7)*10)</f>
        <v>0</v>
      </c>
      <c r="X212" s="34"/>
      <c r="Y212" s="82">
        <f>INT(IF(X212&lt;10,0,(X212-9)/1)*10)</f>
        <v>0</v>
      </c>
      <c r="Z212" s="45"/>
      <c r="AA212" s="82">
        <f>INT(IF(Z212&lt;5,0,(Z212-4.25)/0.75)*10)</f>
        <v>0</v>
      </c>
      <c r="AB212" s="144"/>
      <c r="AC212" s="43"/>
      <c r="AD212" s="59">
        <v>0</v>
      </c>
      <c r="AE212" s="110">
        <f>IF(AF212="ANO",(MAX(AL212:AN212)),0)</f>
        <v>0</v>
      </c>
      <c r="AF212" s="115" t="str">
        <f>IF(AND(ISNUMBER(AB212))*((ISNUMBER(AC212)))*(((ISNUMBER(AD212)))),"NE",IF(AND(ISNUMBER(AB212))*((ISNUMBER(AC212))),"NE",IF(AND(ISNUMBER(AB212))*((ISNUMBER(AD212))),"NE",IF(AND(ISNUMBER(AC212))*((ISNUMBER(AD212))),"NE",IF(AND(AB212="")*((AC212=""))*(((AD212=""))),"NE","ANO")))))</f>
        <v>ANO</v>
      </c>
      <c r="AG212" s="81">
        <f>SUM(K212+M212+O212+Q212+S212+U212+W212+Y212+AA212+AE212)</f>
        <v>772</v>
      </c>
      <c r="AJ212" s="24">
        <f>AG213</f>
        <v>772</v>
      </c>
      <c r="AK212" s="24"/>
      <c r="AL212" s="105">
        <f>INT(IF(AB212&lt;25,0,(AB212-23.5)/1.5)*10)</f>
        <v>0</v>
      </c>
      <c r="AM212" s="105">
        <f>INT(IF(AC212&lt;120,0,(AC212-117.6)/2.4)*10)</f>
        <v>0</v>
      </c>
      <c r="AN212" s="105">
        <f>INT(IF(AO212&gt;=441,0,(442.5-AO212)/2.5)*10)</f>
        <v>0</v>
      </c>
      <c r="AO212" s="127" t="str">
        <f>IF(AND(AP212=0,AQ212=0),"",AP212*60+AQ212)</f>
        <v/>
      </c>
      <c r="AP212" s="127">
        <f>HOUR(AD212)</f>
        <v>0</v>
      </c>
      <c r="AQ212" s="127">
        <f>MINUTE(AD212)</f>
        <v>0</v>
      </c>
      <c r="AT212" s="95">
        <f>D209</f>
        <v>0</v>
      </c>
      <c r="AU212" s="94" t="str">
        <f>IF(A212="A","QD","")</f>
        <v/>
      </c>
    </row>
    <row r="213" spans="2:47" ht="13.5" thickBot="1" x14ac:dyDescent="0.25">
      <c r="B213" s="62"/>
      <c r="C213" s="141"/>
      <c r="D213" s="49"/>
      <c r="E213" s="49"/>
      <c r="F213" s="160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97" t="s">
        <v>101</v>
      </c>
      <c r="AF213" s="98"/>
      <c r="AG213" s="99">
        <f>SUM(AG211:AG212)</f>
        <v>772</v>
      </c>
      <c r="AJ213" s="22">
        <f>AG213</f>
        <v>772</v>
      </c>
      <c r="AK213" s="22"/>
      <c r="AL213" s="22"/>
      <c r="AM213" s="22"/>
      <c r="AN213" s="22"/>
      <c r="AP213" s="13"/>
      <c r="AQ213" s="16"/>
      <c r="AT213" s="18"/>
      <c r="AU213" s="18"/>
    </row>
    <row r="214" spans="2:47" ht="13.5" thickBot="1" x14ac:dyDescent="0.25">
      <c r="B214" s="62"/>
      <c r="C214" s="174"/>
      <c r="D214" s="175"/>
      <c r="E214" s="175"/>
      <c r="F214" s="176"/>
      <c r="G214" s="176"/>
      <c r="H214" s="176"/>
      <c r="I214" s="176"/>
      <c r="J214" s="176"/>
      <c r="K214" s="177"/>
      <c r="L214" s="176"/>
      <c r="M214" s="177"/>
      <c r="N214" s="176"/>
      <c r="O214" s="177"/>
      <c r="P214" s="176"/>
      <c r="Q214" s="177"/>
      <c r="R214" s="176"/>
      <c r="S214" s="177"/>
      <c r="T214" s="176"/>
      <c r="U214" s="177"/>
      <c r="V214" s="178"/>
      <c r="W214" s="177"/>
      <c r="X214" s="176"/>
      <c r="Y214" s="177"/>
      <c r="Z214" s="176"/>
      <c r="AA214" s="177"/>
      <c r="AB214" s="179"/>
      <c r="AC214" s="178"/>
      <c r="AD214" s="178"/>
      <c r="AE214" s="177"/>
      <c r="AF214" s="180"/>
      <c r="AG214" s="181"/>
      <c r="AJ214" s="22">
        <f>AG213</f>
        <v>772</v>
      </c>
      <c r="AK214" s="22"/>
      <c r="AL214" s="22"/>
      <c r="AM214" s="22"/>
      <c r="AN214" s="22"/>
      <c r="AP214" s="13"/>
      <c r="AQ214" s="13"/>
      <c r="AT214" s="13"/>
      <c r="AU214" s="13"/>
    </row>
  </sheetData>
  <sheetProtection formatCells="0" deleteRows="0" sort="0"/>
  <sortState ref="C10:AV214">
    <sortCondition descending="1" ref="AJ10:AJ214"/>
  </sortState>
  <mergeCells count="14">
    <mergeCell ref="J8:AG8"/>
    <mergeCell ref="T3:W3"/>
    <mergeCell ref="R3:S3"/>
    <mergeCell ref="C5:G5"/>
    <mergeCell ref="Z3:AA3"/>
    <mergeCell ref="I5:AG5"/>
    <mergeCell ref="I6:AG6"/>
    <mergeCell ref="C3:D3"/>
    <mergeCell ref="E3:F3"/>
    <mergeCell ref="Z1:AG1"/>
    <mergeCell ref="G1:Y1"/>
    <mergeCell ref="G3:O3"/>
    <mergeCell ref="AE2:AG2"/>
    <mergeCell ref="AD3:AG3"/>
  </mergeCells>
  <phoneticPr fontId="0" type="noConversion"/>
  <dataValidations disablePrompts="1" count="1">
    <dataValidation allowBlank="1" showInputMessage="1" showErrorMessage="1" error="sem nepiš" sqref="S211:S212 S193:S194 S199:S200 S205:S206 S187:S188 S181:S182 S175:S176 S169:S170 S163:S164 S157:S158 S151:S152 S145:S146 S139:S140 S133:S134 S127:S128 S121:S122 S115:S116 S109:S110 S103:S104 S97:S98 S91:S92 S85:S86 S79:S80 S73:S74 S67:S68 S61:S62 S55:S56 S49:S50 S43:S44 S37:S38 S31:S32 S25:S26 S19:S20 S13:S14"/>
  </dataValidations>
  <pageMargins left="0" right="0" top="0.23622047244094491" bottom="0.11811023622047245" header="0.27559055118110237" footer="0.47244094488188981"/>
  <pageSetup paperSize="9" scale="87" orientation="landscape" horizontalDpi="360" verticalDpi="360" r:id="rId1"/>
  <headerFooter alignWithMargins="0"/>
  <rowBreaks count="4" manualBreakCount="4">
    <brk id="40" max="16383" man="1"/>
    <brk id="88" max="16383" man="1"/>
    <brk id="136" max="16383" man="1"/>
    <brk id="1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Rodinne tymy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Koukal</dc:creator>
  <cp:lastModifiedBy>Láďa</cp:lastModifiedBy>
  <cp:lastPrinted>2015-11-04T18:48:13Z</cp:lastPrinted>
  <dcterms:created xsi:type="dcterms:W3CDTF">2002-05-18T17:08:00Z</dcterms:created>
  <dcterms:modified xsi:type="dcterms:W3CDTF">2018-06-28T10:05:27Z</dcterms:modified>
</cp:coreProperties>
</file>